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ddjg\AppData\Local\Microsoft\Windows\INetCache\Content.Outlook\VL9AKKAG\"/>
    </mc:Choice>
  </mc:AlternateContent>
  <bookViews>
    <workbookView xWindow="-15" yWindow="3525" windowWidth="15375" windowHeight="3810" tabRatio="758" firstSheet="1" activeTab="1"/>
  </bookViews>
  <sheets>
    <sheet name="UpdatedRateCalc (2)" sheetId="39" state="hidden" r:id="rId1"/>
    <sheet name="UpdatedRateCalc (1)" sheetId="33" r:id="rId2"/>
    <sheet name="RevReqSumR" sheetId="29" r:id="rId3"/>
    <sheet name="RevReqDetR" sheetId="30" r:id="rId4"/>
    <sheet name="OvrUndrCalc" sheetId="31" r:id="rId5"/>
    <sheet name="FiledRateCalc" sheetId="36" state="hidden" r:id="rId6"/>
    <sheet name="&lt;&lt;PrintTheseWorksheets" sheetId="34" state="hidden" r:id="rId7"/>
    <sheet name="&lt;&lt;&lt;Print These Tabs" sheetId="38" r:id="rId8"/>
    <sheet name="WACC" sheetId="6" r:id="rId9"/>
    <sheet name="OrigRateCalc" sheetId="35" state="hidden" r:id="rId10"/>
    <sheet name="IS BS" sheetId="4" state="hidden" r:id="rId11"/>
    <sheet name="CumRateAnalE" sheetId="26" state="hidden" r:id="rId12"/>
    <sheet name="RateAnalE" sheetId="12" state="hidden" r:id="rId13"/>
    <sheet name="PS INPUT" sheetId="37" r:id="rId14"/>
  </sheets>
  <externalReferences>
    <externalReference r:id="rId15"/>
    <externalReference r:id="rId16"/>
    <externalReference r:id="rId17"/>
    <externalReference r:id="rId18"/>
  </externalReferences>
  <definedNames>
    <definedName name="adjustclause" localSheetId="7">#REF!</definedName>
    <definedName name="adjustclause" localSheetId="0">#REF!</definedName>
    <definedName name="adjustclause">#REF!</definedName>
    <definedName name="Capacity" localSheetId="0">#REF!</definedName>
    <definedName name="Capacity">#REF!</definedName>
    <definedName name="commtransal" localSheetId="7">#REF!</definedName>
    <definedName name="commtransal" localSheetId="0">#REF!</definedName>
    <definedName name="commtransal">#REF!</definedName>
    <definedName name="commtransrev" localSheetId="7">#REF!</definedName>
    <definedName name="commtransrev" localSheetId="0">#REF!</definedName>
    <definedName name="commtransrev">#REF!</definedName>
    <definedName name="kwh">'[1]Commercial System Inputs'!$A$33:$C$45</definedName>
    <definedName name="ModelName">[2]Constants!$E$5</definedName>
    <definedName name="OUTTT" localSheetId="7">#REF!</definedName>
    <definedName name="OUTTT" localSheetId="0">#REF!</definedName>
    <definedName name="OUTTT">#REF!</definedName>
    <definedName name="Own_Share" localSheetId="0">[3]ProForma!#REF!</definedName>
    <definedName name="Own_Share">[3]ProForma!#REF!</definedName>
    <definedName name="page1" localSheetId="7">#REF!</definedName>
    <definedName name="page1" localSheetId="0">#REF!</definedName>
    <definedName name="page1">#REF!</definedName>
    <definedName name="page2" localSheetId="7">#REF!</definedName>
    <definedName name="page2" localSheetId="0">#REF!</definedName>
    <definedName name="page2">#REF!</definedName>
    <definedName name="page3" localSheetId="7">#REF!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_xlnm.Print_Area" localSheetId="11">CumRateAnalE!$A$1:$T$47</definedName>
    <definedName name="_xlnm.Print_Area" localSheetId="5">FiledRateCalc!$A$1:$E$15</definedName>
    <definedName name="_xlnm.Print_Area" localSheetId="10">'IS BS'!$HY$2:$IR$42</definedName>
    <definedName name="_xlnm.Print_Area" localSheetId="4">OvrUndrCalc!$EM$9:$FL$19</definedName>
    <definedName name="_xlnm.Print_Area" localSheetId="3">RevReqDetR!$B$1:$AK$289</definedName>
    <definedName name="_xlnm.Print_Area" localSheetId="2">RevReqSumR!$B$1:$W$290</definedName>
    <definedName name="_xlnm.Print_Area" localSheetId="1">'UpdatedRateCalc (1)'!$A$1:$E$17</definedName>
    <definedName name="_xlnm.Print_Area" localSheetId="0">'UpdatedRateCalc (2)'!$A$1:$E$17</definedName>
    <definedName name="_xlnm.Print_Area" localSheetId="8">WACC!$A$1:$L$32</definedName>
    <definedName name="_xlnm.Print_Titles" localSheetId="10">'IS BS'!$A:$B,'IS BS'!$1:$1</definedName>
    <definedName name="_xlnm.Print_Titles" localSheetId="4">OvrUndrCalc!$A:$B,OvrUndrCalc!$2:$8</definedName>
    <definedName name="_xlnm.Print_Titles" localSheetId="3">RevReqDetR!$B:$B,RevReqDetR!$1:$9</definedName>
    <definedName name="SALESTC" localSheetId="7">#REF!</definedName>
    <definedName name="SALESTC" localSheetId="0">#REF!</definedName>
    <definedName name="SALESTC">#REF!</definedName>
    <definedName name="SAPBEXrevision" hidden="1">0</definedName>
    <definedName name="SAPBEXsysID" hidden="1">"BP0"</definedName>
    <definedName name="SAPBEXwbID" hidden="1">"45D3UH8M8LM52O14IHYK4WKKZ"</definedName>
    <definedName name="terminal" localSheetId="0">#REF!</definedName>
    <definedName name="terminal">#REF!</definedName>
    <definedName name="Terminal_Value">[4]NPV!$B$2</definedName>
    <definedName name="THERMS" localSheetId="7">#REF!</definedName>
    <definedName name="THERMS" localSheetId="0">#REF!</definedName>
    <definedName name="THERMS">#REF!</definedName>
    <definedName name="transrev" localSheetId="7">#REF!</definedName>
    <definedName name="transrev" localSheetId="0">#REF!</definedName>
    <definedName name="transrev">#REF!</definedName>
    <definedName name="transsal" localSheetId="7">#REF!</definedName>
    <definedName name="transsal" localSheetId="0">#REF!</definedName>
    <definedName name="transsal">#REF!</definedName>
    <definedName name="Weather" localSheetId="0">#REF!</definedName>
    <definedName name="Weather">#REF!</definedName>
    <definedName name="WEATHERADJ_CALENDAR" localSheetId="0">#REF!</definedName>
    <definedName name="WEATHERADJ_CALENDAR">#REF!</definedName>
    <definedName name="wrn.NTC._.Deferred._.Asset." localSheetId="7" hidden="1">{#N/A,#N/A,FALSE,"NTC Coversheet";#N/A,#N/A,FALSE,"NTC Deferred";#N/A,#N/A,FALSE,"Exhibit 1";#N/A,#N/A,FALSE,"Exhibit 2";#N/A,#N/A,FALSE,"Exhibit 3"}</definedName>
    <definedName name="wrn.NTC._.Deferred._.Asset." hidden="1">{#N/A,#N/A,FALSE,"NTC Coversheet";#N/A,#N/A,FALSE,"NTC Deferred";#N/A,#N/A,FALSE,"Exhibit 1";#N/A,#N/A,FALSE,"Exhibit 2";#N/A,#N/A,FALSE,"Exhibit 3"}</definedName>
    <definedName name="X" localSheetId="7" hidden="1">{#N/A,#N/A,FALSE,"NTC Coversheet";#N/A,#N/A,FALSE,"NTC Deferred";#N/A,#N/A,FALSE,"Exhibit 1";#N/A,#N/A,FALSE,"Exhibit 2";#N/A,#N/A,FALSE,"Exhibit 3"}</definedName>
    <definedName name="X" hidden="1">{#N/A,#N/A,FALSE,"NTC Coversheet";#N/A,#N/A,FALSE,"NTC Deferred";#N/A,#N/A,FALSE,"Exhibit 1";#N/A,#N/A,FALSE,"Exhibit 2";#N/A,#N/A,FALSE,"Exhibit 3"}</definedName>
    <definedName name="Z_76352FE9_FF82_4643_A06A_7C1C1C8B95E5_.wvu.Cols" localSheetId="10" hidden="1">'IS BS'!$IM:$IM</definedName>
    <definedName name="Z_76352FE9_FF82_4643_A06A_7C1C1C8B95E5_.wvu.Cols" localSheetId="3" hidden="1">RevReqDetR!$A:$A</definedName>
    <definedName name="Z_76352FE9_FF82_4643_A06A_7C1C1C8B95E5_.wvu.Cols" localSheetId="2" hidden="1">RevReqSumR!$A:$A</definedName>
    <definedName name="Z_76352FE9_FF82_4643_A06A_7C1C1C8B95E5_.wvu.PrintArea" localSheetId="10" hidden="1">'IS BS'!$C$2:$IL$42</definedName>
    <definedName name="Z_76352FE9_FF82_4643_A06A_7C1C1C8B95E5_.wvu.PrintArea" localSheetId="8" hidden="1">WACC!$A$1:$L$21</definedName>
    <definedName name="Z_76352FE9_FF82_4643_A06A_7C1C1C8B95E5_.wvu.PrintTitles" localSheetId="10" hidden="1">'IS BS'!$A:$B,'IS BS'!$1:$1</definedName>
    <definedName name="Z_76352FE9_FF82_4643_A06A_7C1C1C8B95E5_.wvu.Rows" localSheetId="10" hidden="1">'IS BS'!#REF!</definedName>
    <definedName name="Z_76352FE9_FF82_4643_A06A_7C1C1C8B95E5_.wvu.Rows" localSheetId="3" hidden="1">RevReqDetR!$11:$11</definedName>
    <definedName name="Z_76352FE9_FF82_4643_A06A_7C1C1C8B95E5_.wvu.Rows" localSheetId="2" hidden="1">RevReqSumR!$11:$11</definedName>
    <definedName name="Z_908D5E16_B5D7_475E_AAA1_34F9C0485A59_.wvu.Cols" localSheetId="10" hidden="1">'IS BS'!$C:$FP,'IS BS'!$IM:$IN</definedName>
    <definedName name="Z_908D5E16_B5D7_475E_AAA1_34F9C0485A59_.wvu.Cols" localSheetId="3" hidden="1">RevReqDetR!$A:$A,RevReqDetR!$AK:$AM</definedName>
    <definedName name="Z_908D5E16_B5D7_475E_AAA1_34F9C0485A59_.wvu.Cols" localSheetId="2" hidden="1">RevReqSumR!$A:$A,RevReqSumR!$X:$Z</definedName>
    <definedName name="Z_908D5E16_B5D7_475E_AAA1_34F9C0485A59_.wvu.Cols" localSheetId="8" hidden="1">WACC!$O:$V</definedName>
    <definedName name="Z_908D5E16_B5D7_475E_AAA1_34F9C0485A59_.wvu.PrintArea" localSheetId="10" hidden="1">'IS BS'!$C$2:$IL$42</definedName>
    <definedName name="Z_908D5E16_B5D7_475E_AAA1_34F9C0485A59_.wvu.PrintArea" localSheetId="8" hidden="1">WACC!$A$1:$L$21</definedName>
    <definedName name="Z_908D5E16_B5D7_475E_AAA1_34F9C0485A59_.wvu.PrintTitles" localSheetId="10" hidden="1">'IS BS'!$A:$B,'IS BS'!$1:$1</definedName>
    <definedName name="Z_908D5E16_B5D7_475E_AAA1_34F9C0485A59_.wvu.Rows" localSheetId="10" hidden="1">'IS BS'!#REF!,'IS BS'!#REF!,'IS BS'!#REF!,'IS BS'!$44:$51</definedName>
    <definedName name="Z_908D5E16_B5D7_475E_AAA1_34F9C0485A59_.wvu.Rows" localSheetId="3" hidden="1">RevReqDetR!$11:$11,RevReqDetR!$36:$264,RevReqDetR!$292:$298</definedName>
    <definedName name="Z_908D5E16_B5D7_475E_AAA1_34F9C0485A59_.wvu.Rows" localSheetId="2" hidden="1">RevReqSumR!$11:$11,RevReqSumR!$36:$264,RevReqSumR!#REF!</definedName>
  </definedNames>
  <calcPr calcId="162913"/>
  <customWorkbookViews>
    <customWorkbookView name="WP" guid="{76352FE9-FF82-4643-A06A-7C1C1C8B95E5}" maximized="1" windowWidth="1276" windowHeight="836" tabRatio="595" activeSheetId="6"/>
    <customWorkbookView name="Schedules" guid="{908D5E16-B5D7-475E-AAA1-34F9C0485A59}" maximized="1" windowWidth="1436" windowHeight="724" tabRatio="595" activeSheetId="7"/>
  </customWorkbookViews>
</workbook>
</file>

<file path=xl/calcChain.xml><?xml version="1.0" encoding="utf-8"?>
<calcChain xmlns="http://schemas.openxmlformats.org/spreadsheetml/2006/main">
  <c r="D16" i="33" l="1"/>
  <c r="C33" i="37" l="1"/>
  <c r="G40" i="31" l="1"/>
  <c r="H40" i="31"/>
  <c r="I40" i="31"/>
  <c r="J40" i="31"/>
  <c r="K40" i="31"/>
  <c r="L40" i="31"/>
  <c r="M40" i="31"/>
  <c r="N40" i="31"/>
  <c r="G37" i="31"/>
  <c r="H37" i="31"/>
  <c r="I37" i="31"/>
  <c r="J37" i="31"/>
  <c r="K37" i="31"/>
  <c r="L37" i="31"/>
  <c r="M37" i="31"/>
  <c r="N37" i="31"/>
  <c r="F40" i="31"/>
  <c r="F37" i="31"/>
  <c r="FB17" i="31" l="1"/>
  <c r="FC17" i="31"/>
  <c r="FF17" i="31"/>
  <c r="FG17" i="31"/>
  <c r="FJ17" i="31"/>
  <c r="FK17" i="31"/>
  <c r="EZ26" i="31"/>
  <c r="FA26" i="31" s="1"/>
  <c r="FB26" i="31" s="1"/>
  <c r="FC26" i="31" s="1"/>
  <c r="FD26" i="31" s="1"/>
  <c r="FE26" i="31" s="1"/>
  <c r="FF26" i="31" s="1"/>
  <c r="FG26" i="31" s="1"/>
  <c r="FH26" i="31" s="1"/>
  <c r="FI26" i="31" s="1"/>
  <c r="FJ26" i="31" s="1"/>
  <c r="FK26" i="31" s="1"/>
  <c r="EZ17" i="31"/>
  <c r="FA17" i="31"/>
  <c r="FD17" i="31"/>
  <c r="FE17" i="31"/>
  <c r="FH17" i="31"/>
  <c r="FI17" i="31"/>
  <c r="EN36" i="37"/>
  <c r="EF36" i="37"/>
  <c r="EG36" i="37"/>
  <c r="EH36" i="37"/>
  <c r="EI36" i="37"/>
  <c r="EJ36" i="37"/>
  <c r="EK36" i="37"/>
  <c r="EL36" i="37"/>
  <c r="EM36" i="37"/>
  <c r="E12" i="33" l="1"/>
  <c r="EN26" i="31" l="1"/>
  <c r="EO26" i="31" s="1"/>
  <c r="EP26" i="31" s="1"/>
  <c r="EQ26" i="31" s="1"/>
  <c r="ER26" i="31" s="1"/>
  <c r="ES26" i="31" s="1"/>
  <c r="ET26" i="31" s="1"/>
  <c r="EU26" i="31" s="1"/>
  <c r="EV26" i="31" s="1"/>
  <c r="EW26" i="31" s="1"/>
  <c r="EX26" i="31" s="1"/>
  <c r="EY26" i="31" s="1"/>
  <c r="E8" i="33" l="1"/>
  <c r="E7" i="33"/>
  <c r="EZ2" i="31" l="1"/>
  <c r="FG2" i="31" s="1"/>
  <c r="FL2" i="31" s="1"/>
  <c r="E32" i="6" l="1"/>
  <c r="I27" i="6" s="1"/>
  <c r="I26" i="6" s="1"/>
  <c r="G27" i="6"/>
  <c r="G26" i="6"/>
  <c r="G24" i="6"/>
  <c r="G23" i="6"/>
  <c r="F27" i="6"/>
  <c r="H27" i="6" s="1"/>
  <c r="L27" i="6" s="1"/>
  <c r="F26" i="6"/>
  <c r="F24" i="6"/>
  <c r="H24" i="6" s="1"/>
  <c r="J24" i="6" s="1"/>
  <c r="F23" i="6"/>
  <c r="H26" i="6" l="1"/>
  <c r="H23" i="6"/>
  <c r="J23" i="6" s="1"/>
  <c r="J25" i="6" s="1"/>
  <c r="L26" i="6"/>
  <c r="J26" i="6"/>
  <c r="F25" i="6"/>
  <c r="F28" i="6" s="1"/>
  <c r="J27" i="6"/>
  <c r="H25" i="6" l="1"/>
  <c r="L25" i="6" s="1"/>
  <c r="L28" i="6" s="1"/>
  <c r="J28" i="6"/>
  <c r="J30" i="6" l="1"/>
  <c r="J4" i="29"/>
  <c r="N4" i="30"/>
  <c r="AE4" i="30"/>
  <c r="H28" i="6"/>
  <c r="H30" i="6" s="1"/>
  <c r="J5" i="29" l="1"/>
  <c r="N5" i="30"/>
  <c r="AE5" i="30"/>
  <c r="AB117" i="29" l="1"/>
  <c r="AB118" i="29" s="1"/>
  <c r="AB119" i="29" s="1"/>
  <c r="AB120" i="29" s="1"/>
  <c r="AB121" i="29" s="1"/>
  <c r="AB122" i="29" s="1"/>
  <c r="AB123" i="29" s="1"/>
  <c r="AB124" i="29" s="1"/>
  <c r="AB125" i="29" s="1"/>
  <c r="AB126" i="29" s="1"/>
  <c r="AB127" i="29" s="1"/>
  <c r="AB128" i="29" s="1"/>
  <c r="AB129" i="29"/>
  <c r="AB130" i="29" s="1"/>
  <c r="AB131" i="29" s="1"/>
  <c r="AB132" i="29" s="1"/>
  <c r="AB133" i="29" s="1"/>
  <c r="AB134" i="29" s="1"/>
  <c r="AB135" i="29" s="1"/>
  <c r="AB136" i="29" s="1"/>
  <c r="AB137" i="29" s="1"/>
  <c r="AB138" i="29" s="1"/>
  <c r="AB139" i="29" s="1"/>
  <c r="AB140" i="29" s="1"/>
  <c r="DP26" i="31"/>
  <c r="DQ26" i="31" s="1"/>
  <c r="DR26" i="31" s="1"/>
  <c r="DS26" i="31" s="1"/>
  <c r="DT26" i="31" s="1"/>
  <c r="DU26" i="31" s="1"/>
  <c r="DV26" i="31" s="1"/>
  <c r="DW26" i="31" s="1"/>
  <c r="DX26" i="31" s="1"/>
  <c r="DY26" i="31" s="1"/>
  <c r="DZ26" i="31" s="1"/>
  <c r="EA26" i="31" s="1"/>
  <c r="EB26" i="31"/>
  <c r="EC26" i="31" s="1"/>
  <c r="ED26" i="31" s="1"/>
  <c r="EE26" i="31" s="1"/>
  <c r="EF26" i="31" s="1"/>
  <c r="EG26" i="31" s="1"/>
  <c r="EH26" i="31" s="1"/>
  <c r="EI26" i="31" s="1"/>
  <c r="EJ26" i="31" s="1"/>
  <c r="EK26" i="31" s="1"/>
  <c r="EL26" i="31" s="1"/>
  <c r="EM26" i="31" s="1"/>
  <c r="D14" i="39" l="1"/>
  <c r="D13" i="39"/>
  <c r="E12" i="39"/>
  <c r="E8" i="39"/>
  <c r="E7" i="39"/>
  <c r="A7" i="39"/>
  <c r="A8" i="39" s="1"/>
  <c r="A9" i="39" s="1"/>
  <c r="A10" i="39" s="1"/>
  <c r="A11" i="39" s="1"/>
  <c r="A12" i="39" s="1"/>
  <c r="A13" i="39" s="1"/>
  <c r="A14" i="39" s="1"/>
  <c r="A15" i="39" s="1"/>
  <c r="A16" i="39" s="1"/>
  <c r="A17" i="39" s="1"/>
  <c r="E3" i="39"/>
  <c r="E2" i="39"/>
  <c r="D16" i="39" l="1"/>
  <c r="D15" i="39"/>
  <c r="B7" i="33"/>
  <c r="D13" i="33"/>
  <c r="AJ26" i="31" l="1"/>
  <c r="AK26" i="31" s="1"/>
  <c r="AL26" i="31" s="1"/>
  <c r="AM26" i="31" s="1"/>
  <c r="AN26" i="31" s="1"/>
  <c r="AO26" i="31" s="1"/>
  <c r="AP26" i="31" s="1"/>
  <c r="AQ26" i="31" s="1"/>
  <c r="AR26" i="31" s="1"/>
  <c r="AS26" i="31" s="1"/>
  <c r="AT26" i="31" s="1"/>
  <c r="AU26" i="31" s="1"/>
  <c r="AV26" i="31"/>
  <c r="AW26" i="31" s="1"/>
  <c r="AX26" i="31" s="1"/>
  <c r="AY26" i="31" s="1"/>
  <c r="AZ26" i="31" s="1"/>
  <c r="BA26" i="31" s="1"/>
  <c r="BB26" i="31" s="1"/>
  <c r="BC26" i="31" s="1"/>
  <c r="BD26" i="31" s="1"/>
  <c r="BE26" i="31" s="1"/>
  <c r="BF26" i="31" s="1"/>
  <c r="BG26" i="31" s="1"/>
  <c r="BH26" i="31"/>
  <c r="BI26" i="31" s="1"/>
  <c r="BJ26" i="31" s="1"/>
  <c r="BK26" i="31" s="1"/>
  <c r="BL26" i="31" s="1"/>
  <c r="BM26" i="31" s="1"/>
  <c r="BN26" i="31" s="1"/>
  <c r="BO26" i="31" s="1"/>
  <c r="BP26" i="31" s="1"/>
  <c r="BQ26" i="31" s="1"/>
  <c r="BR26" i="31" s="1"/>
  <c r="BS26" i="31" s="1"/>
  <c r="BT26" i="31"/>
  <c r="BU26" i="31" s="1"/>
  <c r="BV26" i="31" s="1"/>
  <c r="BW26" i="31" s="1"/>
  <c r="BX26" i="31" s="1"/>
  <c r="BY26" i="31" s="1"/>
  <c r="BZ26" i="31" s="1"/>
  <c r="CA26" i="31" s="1"/>
  <c r="CB26" i="31" s="1"/>
  <c r="CC26" i="31" s="1"/>
  <c r="CD26" i="31" s="1"/>
  <c r="CE26" i="31" s="1"/>
  <c r="CF26" i="31"/>
  <c r="CG26" i="31" s="1"/>
  <c r="CH26" i="31" s="1"/>
  <c r="CI26" i="31" s="1"/>
  <c r="CJ26" i="31" s="1"/>
  <c r="CK26" i="31" s="1"/>
  <c r="CL26" i="31" s="1"/>
  <c r="CM26" i="31" s="1"/>
  <c r="CN26" i="31" s="1"/>
  <c r="CO26" i="31" s="1"/>
  <c r="CP26" i="31" s="1"/>
  <c r="CQ26" i="31" s="1"/>
  <c r="CR26" i="31"/>
  <c r="CS26" i="31" s="1"/>
  <c r="CT26" i="31" s="1"/>
  <c r="CU26" i="31" s="1"/>
  <c r="CV26" i="31" s="1"/>
  <c r="CW26" i="31" s="1"/>
  <c r="CX26" i="31" s="1"/>
  <c r="CY26" i="31" s="1"/>
  <c r="CZ26" i="31" s="1"/>
  <c r="DA26" i="31" s="1"/>
  <c r="DB26" i="31" s="1"/>
  <c r="DC26" i="31" s="1"/>
  <c r="DD26" i="31"/>
  <c r="DE26" i="31" s="1"/>
  <c r="DF26" i="31" s="1"/>
  <c r="DG26" i="31" s="1"/>
  <c r="DH26" i="31" s="1"/>
  <c r="DI26" i="31" s="1"/>
  <c r="DJ26" i="31" s="1"/>
  <c r="DK26" i="31" s="1"/>
  <c r="DL26" i="31" s="1"/>
  <c r="DM26" i="31" s="1"/>
  <c r="DN26" i="31" s="1"/>
  <c r="DO26" i="31" s="1"/>
  <c r="O26" i="31"/>
  <c r="P26" i="31" s="1"/>
  <c r="Q26" i="31" s="1"/>
  <c r="R26" i="31" s="1"/>
  <c r="S26" i="31" s="1"/>
  <c r="T26" i="31" s="1"/>
  <c r="U26" i="31" s="1"/>
  <c r="V26" i="31" s="1"/>
  <c r="W26" i="31" s="1"/>
  <c r="X26" i="31"/>
  <c r="Y26" i="31" s="1"/>
  <c r="Z26" i="31" s="1"/>
  <c r="AA26" i="31" s="1"/>
  <c r="AB26" i="31" s="1"/>
  <c r="AC26" i="31" s="1"/>
  <c r="AD26" i="31" s="1"/>
  <c r="AE26" i="31" s="1"/>
  <c r="AF26" i="31" s="1"/>
  <c r="AG26" i="31" s="1"/>
  <c r="AH26" i="31" s="1"/>
  <c r="AI26" i="31" s="1"/>
  <c r="AB21" i="29"/>
  <c r="D12" i="33" l="1"/>
  <c r="D14" i="33" s="1"/>
  <c r="B6" i="33" l="1"/>
  <c r="B9" i="33" s="1"/>
  <c r="B8" i="33" l="1"/>
  <c r="B10" i="33"/>
  <c r="P5" i="31" l="1"/>
  <c r="Q5" i="31"/>
  <c r="R5" i="31"/>
  <c r="S5" i="31"/>
  <c r="T5" i="31"/>
  <c r="U5" i="31"/>
  <c r="V5" i="31"/>
  <c r="W5" i="31"/>
  <c r="X5" i="31"/>
  <c r="Y5" i="31"/>
  <c r="Z5" i="31"/>
  <c r="AA5" i="31"/>
  <c r="AB5" i="31"/>
  <c r="AC5" i="31"/>
  <c r="AD5" i="31"/>
  <c r="AE5" i="31"/>
  <c r="AF5" i="31"/>
  <c r="AG5" i="31"/>
  <c r="AH5" i="31"/>
  <c r="AI5" i="31"/>
  <c r="AJ5" i="31"/>
  <c r="AK5" i="31"/>
  <c r="AL5" i="31"/>
  <c r="AM5" i="31"/>
  <c r="AN5" i="31"/>
  <c r="AO5" i="31"/>
  <c r="AP5" i="31"/>
  <c r="AQ5" i="31"/>
  <c r="AR5" i="31"/>
  <c r="AS5" i="31"/>
  <c r="AT5" i="31"/>
  <c r="AU5" i="31"/>
  <c r="AV5" i="31"/>
  <c r="AW5" i="31"/>
  <c r="AX5" i="31"/>
  <c r="AY5" i="31"/>
  <c r="AZ5" i="31"/>
  <c r="BA5" i="31"/>
  <c r="BB5" i="31"/>
  <c r="BC5" i="31"/>
  <c r="BD5" i="31"/>
  <c r="BE5" i="31"/>
  <c r="BF5" i="31"/>
  <c r="BG5" i="31"/>
  <c r="BH5" i="31"/>
  <c r="BI5" i="31"/>
  <c r="BJ5" i="31"/>
  <c r="BK5" i="31"/>
  <c r="BL5" i="31"/>
  <c r="BM5" i="31"/>
  <c r="BN5" i="31"/>
  <c r="BO5" i="31"/>
  <c r="BP5" i="31"/>
  <c r="BQ5" i="31"/>
  <c r="BR5" i="31"/>
  <c r="BS5" i="31"/>
  <c r="BT5" i="31"/>
  <c r="BU5" i="31"/>
  <c r="BV5" i="31"/>
  <c r="BW5" i="31"/>
  <c r="BX5" i="31"/>
  <c r="BY5" i="31"/>
  <c r="BZ5" i="31"/>
  <c r="CA5" i="31"/>
  <c r="CB5" i="31"/>
  <c r="CC5" i="31"/>
  <c r="CD5" i="31"/>
  <c r="CE5" i="31"/>
  <c r="CF5" i="31"/>
  <c r="CG5" i="31"/>
  <c r="CH5" i="31"/>
  <c r="CI5" i="31"/>
  <c r="CJ5" i="31"/>
  <c r="CK5" i="31"/>
  <c r="CL5" i="31"/>
  <c r="CM5" i="31"/>
  <c r="CN5" i="31"/>
  <c r="CO5" i="31"/>
  <c r="CP5" i="31"/>
  <c r="CQ5" i="31"/>
  <c r="O5" i="31"/>
  <c r="F10" i="31"/>
  <c r="E17" i="6"/>
  <c r="G12" i="6"/>
  <c r="G11" i="6"/>
  <c r="G9" i="6"/>
  <c r="G8" i="6"/>
  <c r="F12" i="6"/>
  <c r="F11" i="6"/>
  <c r="F9" i="6"/>
  <c r="F8" i="6"/>
  <c r="AB261" i="29"/>
  <c r="AB262" i="29" s="1"/>
  <c r="AB263" i="29" s="1"/>
  <c r="AN263" i="30" s="1"/>
  <c r="AB249" i="29"/>
  <c r="AN249" i="30" s="1"/>
  <c r="AB237" i="29"/>
  <c r="AB238" i="29" s="1"/>
  <c r="AB225" i="29"/>
  <c r="AB226" i="29" s="1"/>
  <c r="AB213" i="29"/>
  <c r="AB214" i="29" s="1"/>
  <c r="AB201" i="29"/>
  <c r="AB202" i="29" s="1"/>
  <c r="AB189" i="29"/>
  <c r="AN189" i="30" s="1"/>
  <c r="AB177" i="29"/>
  <c r="AB178" i="29" s="1"/>
  <c r="AB165" i="29"/>
  <c r="AB166" i="29" s="1"/>
  <c r="AB153" i="29"/>
  <c r="AB154" i="29" s="1"/>
  <c r="AB141" i="29"/>
  <c r="AB142" i="29" s="1"/>
  <c r="AB105" i="29"/>
  <c r="AB106" i="29" s="1"/>
  <c r="AB93" i="29"/>
  <c r="AN93" i="30" s="1"/>
  <c r="AB81" i="29"/>
  <c r="AB82" i="29" s="1"/>
  <c r="AB69" i="29"/>
  <c r="AB70" i="29" s="1"/>
  <c r="AB71" i="29" s="1"/>
  <c r="AB72" i="29" s="1"/>
  <c r="AB73" i="29" s="1"/>
  <c r="AB74" i="29" s="1"/>
  <c r="AB75" i="29" s="1"/>
  <c r="AB76" i="29" s="1"/>
  <c r="AB57" i="29"/>
  <c r="AB58" i="29" s="1"/>
  <c r="AB59" i="29" s="1"/>
  <c r="AB60" i="29" s="1"/>
  <c r="AB61" i="29" s="1"/>
  <c r="AB62" i="29" s="1"/>
  <c r="AB63" i="29" s="1"/>
  <c r="AB64" i="29" s="1"/>
  <c r="AB65" i="29" s="1"/>
  <c r="AB66" i="29" s="1"/>
  <c r="AB67" i="29" s="1"/>
  <c r="AB68" i="29" s="1"/>
  <c r="AN68" i="30" s="1"/>
  <c r="AB45" i="29"/>
  <c r="AB46" i="29" s="1"/>
  <c r="AB47" i="29" s="1"/>
  <c r="AB48" i="29" s="1"/>
  <c r="AB49" i="29" s="1"/>
  <c r="AB50" i="29" s="1"/>
  <c r="AB51" i="29" s="1"/>
  <c r="AB52" i="29" s="1"/>
  <c r="AB53" i="29" s="1"/>
  <c r="AB54" i="29" s="1"/>
  <c r="AB55" i="29" s="1"/>
  <c r="AB56" i="29" s="1"/>
  <c r="AN56" i="30" s="1"/>
  <c r="AB33" i="29"/>
  <c r="AB34" i="29" s="1"/>
  <c r="AB35" i="29" s="1"/>
  <c r="AB36" i="29" s="1"/>
  <c r="AB37" i="29" s="1"/>
  <c r="AB38" i="29" s="1"/>
  <c r="AB39" i="29" s="1"/>
  <c r="AB40" i="29" s="1"/>
  <c r="AB41" i="29" s="1"/>
  <c r="AB42" i="29" s="1"/>
  <c r="AB43" i="29" s="1"/>
  <c r="AB44" i="29" s="1"/>
  <c r="AN44" i="30" s="1"/>
  <c r="AB22" i="29"/>
  <c r="AB23" i="29" s="1"/>
  <c r="AB24" i="29" s="1"/>
  <c r="AB25" i="29" s="1"/>
  <c r="AB26" i="29" s="1"/>
  <c r="AB27" i="29" s="1"/>
  <c r="AB28" i="29" s="1"/>
  <c r="AB29" i="29" s="1"/>
  <c r="AB30" i="29" s="1"/>
  <c r="AB31" i="29" s="1"/>
  <c r="AB32" i="29" s="1"/>
  <c r="AN32" i="30" s="1"/>
  <c r="AB11" i="29"/>
  <c r="AB12" i="29" s="1"/>
  <c r="AB13" i="29" s="1"/>
  <c r="AB14" i="29" s="1"/>
  <c r="AB15" i="29" s="1"/>
  <c r="AB16" i="29" s="1"/>
  <c r="AB17" i="29" s="1"/>
  <c r="AB18" i="29" s="1"/>
  <c r="AB19" i="29" s="1"/>
  <c r="AB20" i="29" s="1"/>
  <c r="AN20" i="30" s="1"/>
  <c r="AA11" i="29"/>
  <c r="AN75" i="30" l="1"/>
  <c r="AN73" i="30"/>
  <c r="AN71" i="30"/>
  <c r="AN69" i="30"/>
  <c r="AN67" i="30"/>
  <c r="AN65" i="30"/>
  <c r="AN63" i="30"/>
  <c r="AN61" i="30"/>
  <c r="AN59" i="30"/>
  <c r="AN57" i="30"/>
  <c r="AN55" i="30"/>
  <c r="AN53" i="30"/>
  <c r="AN51" i="30"/>
  <c r="AN49" i="30"/>
  <c r="AN47" i="30"/>
  <c r="AN45" i="30"/>
  <c r="AN43" i="30"/>
  <c r="AN41" i="30"/>
  <c r="AN39" i="30"/>
  <c r="AN37" i="30"/>
  <c r="AN35" i="30"/>
  <c r="AN33" i="30"/>
  <c r="AN31" i="30"/>
  <c r="AN29" i="30"/>
  <c r="AN27" i="30"/>
  <c r="AN25" i="30"/>
  <c r="AN23" i="30"/>
  <c r="AN21" i="30"/>
  <c r="AN19" i="30"/>
  <c r="AN17" i="30"/>
  <c r="AN15" i="30"/>
  <c r="AN13" i="30"/>
  <c r="AN11" i="30"/>
  <c r="AN74" i="30"/>
  <c r="AN72" i="30"/>
  <c r="AN70" i="30"/>
  <c r="AN66" i="30"/>
  <c r="AN64" i="30"/>
  <c r="AN62" i="30"/>
  <c r="AN60" i="30"/>
  <c r="AN58" i="30"/>
  <c r="AN54" i="30"/>
  <c r="AN52" i="30"/>
  <c r="AN50" i="30"/>
  <c r="AN48" i="30"/>
  <c r="AN46" i="30"/>
  <c r="AN42" i="30"/>
  <c r="AN40" i="30"/>
  <c r="AN38" i="30"/>
  <c r="AN36" i="30"/>
  <c r="AN34" i="30"/>
  <c r="AN30" i="30"/>
  <c r="AN28" i="30"/>
  <c r="AN26" i="30"/>
  <c r="AN24" i="30"/>
  <c r="AN22" i="30"/>
  <c r="AN18" i="30"/>
  <c r="AN16" i="30"/>
  <c r="AN14" i="30"/>
  <c r="AN12" i="30"/>
  <c r="AB94" i="29"/>
  <c r="AB95" i="29" s="1"/>
  <c r="AN201" i="30"/>
  <c r="AB250" i="29"/>
  <c r="AB251" i="29" s="1"/>
  <c r="AB252" i="29" s="1"/>
  <c r="AB253" i="29" s="1"/>
  <c r="AB254" i="29" s="1"/>
  <c r="AB255" i="29" s="1"/>
  <c r="AB256" i="29" s="1"/>
  <c r="AB257" i="29" s="1"/>
  <c r="AB258" i="29" s="1"/>
  <c r="AB259" i="29" s="1"/>
  <c r="AB260" i="29" s="1"/>
  <c r="AN260" i="30" s="1"/>
  <c r="AN177" i="30"/>
  <c r="AN129" i="30"/>
  <c r="AB155" i="29"/>
  <c r="AN154" i="30"/>
  <c r="AB227" i="29"/>
  <c r="AN226" i="30"/>
  <c r="AB143" i="29"/>
  <c r="AN142" i="30"/>
  <c r="AB179" i="29"/>
  <c r="AN178" i="30"/>
  <c r="AB215" i="29"/>
  <c r="AN214" i="30"/>
  <c r="AN262" i="30"/>
  <c r="AN81" i="30"/>
  <c r="AB77" i="29"/>
  <c r="AN76" i="30"/>
  <c r="AN225" i="30"/>
  <c r="AN153" i="30"/>
  <c r="AN105" i="30"/>
  <c r="AB239" i="29"/>
  <c r="AN238" i="30"/>
  <c r="AN261" i="30"/>
  <c r="AB107" i="29"/>
  <c r="AN106" i="30"/>
  <c r="AB83" i="29"/>
  <c r="AN82" i="30"/>
  <c r="AN118" i="30"/>
  <c r="AN130" i="30"/>
  <c r="AB167" i="29"/>
  <c r="AN166" i="30"/>
  <c r="AB190" i="29"/>
  <c r="AB203" i="29"/>
  <c r="AN202" i="30"/>
  <c r="AN237" i="30"/>
  <c r="AN213" i="30"/>
  <c r="AN165" i="30"/>
  <c r="AN141" i="30"/>
  <c r="AN117" i="30"/>
  <c r="E3" i="33"/>
  <c r="E2" i="33"/>
  <c r="IU7" i="37"/>
  <c r="IT7" i="37"/>
  <c r="IS7" i="37"/>
  <c r="IR7" i="37"/>
  <c r="IQ7" i="37"/>
  <c r="IP7" i="37"/>
  <c r="IO7" i="37"/>
  <c r="IN7" i="37"/>
  <c r="IM7" i="37"/>
  <c r="IL7" i="37"/>
  <c r="IK7" i="37"/>
  <c r="IJ7" i="37"/>
  <c r="II7" i="37"/>
  <c r="IH7" i="37"/>
  <c r="IG7" i="37"/>
  <c r="IF7" i="37"/>
  <c r="IE7" i="37"/>
  <c r="ID7" i="37"/>
  <c r="IC7" i="37"/>
  <c r="IB7" i="37"/>
  <c r="IA7" i="37"/>
  <c r="HZ7" i="37"/>
  <c r="HY7" i="37"/>
  <c r="HX7" i="37"/>
  <c r="HW7" i="37"/>
  <c r="HV7" i="37"/>
  <c r="HU7" i="37"/>
  <c r="HT7" i="37"/>
  <c r="HS7" i="37"/>
  <c r="HR7" i="37"/>
  <c r="HQ7" i="37"/>
  <c r="HP7" i="37"/>
  <c r="HO7" i="37"/>
  <c r="HN7" i="37"/>
  <c r="HM7" i="37"/>
  <c r="HL7" i="37"/>
  <c r="HK7" i="37"/>
  <c r="HJ7" i="37"/>
  <c r="HI7" i="37"/>
  <c r="HH7" i="37"/>
  <c r="HG7" i="37"/>
  <c r="HF7" i="37"/>
  <c r="HE7" i="37"/>
  <c r="HD7" i="37"/>
  <c r="HC7" i="37"/>
  <c r="HB7" i="37"/>
  <c r="HA7" i="37"/>
  <c r="GZ7" i="37"/>
  <c r="GY7" i="37"/>
  <c r="GX7" i="37"/>
  <c r="GW7" i="37"/>
  <c r="GV7" i="37"/>
  <c r="GU7" i="37"/>
  <c r="GT7" i="37"/>
  <c r="GS7" i="37"/>
  <c r="GR7" i="37"/>
  <c r="GQ7" i="37"/>
  <c r="GP7" i="37"/>
  <c r="GO7" i="37"/>
  <c r="GN7" i="37"/>
  <c r="GM7" i="37"/>
  <c r="GL7" i="37"/>
  <c r="GK7" i="37"/>
  <c r="GJ7" i="37"/>
  <c r="GI7" i="37"/>
  <c r="GH7" i="37"/>
  <c r="GG7" i="37"/>
  <c r="GF7" i="37"/>
  <c r="GE7" i="37"/>
  <c r="GD7" i="37"/>
  <c r="GC7" i="37"/>
  <c r="GB7" i="37"/>
  <c r="GA7" i="37"/>
  <c r="FZ7" i="37"/>
  <c r="FY7" i="37"/>
  <c r="FX7" i="37"/>
  <c r="FW7" i="37"/>
  <c r="FV7" i="37"/>
  <c r="FU7" i="37"/>
  <c r="FT7" i="37"/>
  <c r="FS7" i="37"/>
  <c r="FR7" i="37"/>
  <c r="FQ7" i="37"/>
  <c r="FP7" i="37"/>
  <c r="FO7" i="37"/>
  <c r="FN7" i="37"/>
  <c r="FM7" i="37"/>
  <c r="FL7" i="37"/>
  <c r="FK7" i="37"/>
  <c r="FJ7" i="37"/>
  <c r="FI7" i="37"/>
  <c r="FH7" i="37"/>
  <c r="FG7" i="37"/>
  <c r="FF7" i="37"/>
  <c r="FE7" i="37"/>
  <c r="FD7" i="37"/>
  <c r="FC7" i="37"/>
  <c r="FB7" i="37"/>
  <c r="FA7" i="37"/>
  <c r="EZ7" i="37"/>
  <c r="EY7" i="37"/>
  <c r="EX7" i="37"/>
  <c r="EW7" i="37"/>
  <c r="EV7" i="37"/>
  <c r="EU7" i="37"/>
  <c r="ET7" i="37"/>
  <c r="ES7" i="37"/>
  <c r="ER7" i="37"/>
  <c r="EQ7" i="37"/>
  <c r="EP7" i="37"/>
  <c r="EO7" i="37"/>
  <c r="EN7" i="37"/>
  <c r="EY17" i="31" s="1"/>
  <c r="EM7" i="37"/>
  <c r="EX17" i="31" s="1"/>
  <c r="EL7" i="37"/>
  <c r="EW17" i="31" s="1"/>
  <c r="EK7" i="37"/>
  <c r="EV17" i="31" s="1"/>
  <c r="EJ7" i="37"/>
  <c r="EU17" i="31" s="1"/>
  <c r="EI7" i="37"/>
  <c r="ET17" i="31" s="1"/>
  <c r="EH7" i="37"/>
  <c r="ES17" i="31" s="1"/>
  <c r="EG7" i="37"/>
  <c r="ER17" i="31" s="1"/>
  <c r="EF7" i="37"/>
  <c r="EQ17" i="31" s="1"/>
  <c r="EE7" i="37"/>
  <c r="EP17" i="31" s="1"/>
  <c r="ED7" i="37"/>
  <c r="EO17" i="31" s="1"/>
  <c r="EC7" i="37"/>
  <c r="EN17" i="31" s="1"/>
  <c r="EB7" i="37"/>
  <c r="EM17" i="31" s="1"/>
  <c r="EA7" i="37"/>
  <c r="EL17" i="31" s="1"/>
  <c r="DZ7" i="37"/>
  <c r="EK17" i="31" s="1"/>
  <c r="DY7" i="37"/>
  <c r="EJ17" i="31" s="1"/>
  <c r="DX7" i="37"/>
  <c r="EI17" i="31" s="1"/>
  <c r="DW7" i="37"/>
  <c r="EH17" i="31" s="1"/>
  <c r="DV7" i="37"/>
  <c r="EG17" i="31" s="1"/>
  <c r="DU7" i="37"/>
  <c r="EF17" i="31" s="1"/>
  <c r="DT7" i="37"/>
  <c r="EE17" i="31" s="1"/>
  <c r="DS7" i="37"/>
  <c r="ED17" i="31" s="1"/>
  <c r="DR7" i="37"/>
  <c r="EC17" i="31" s="1"/>
  <c r="DQ7" i="37"/>
  <c r="EB17" i="31" s="1"/>
  <c r="DP7" i="37"/>
  <c r="EA17" i="31" s="1"/>
  <c r="DO7" i="37"/>
  <c r="DZ17" i="31" s="1"/>
  <c r="DN7" i="37"/>
  <c r="DY17" i="31" s="1"/>
  <c r="DM7" i="37"/>
  <c r="DX17" i="31" s="1"/>
  <c r="DL7" i="37"/>
  <c r="DW17" i="31" s="1"/>
  <c r="DK7" i="37"/>
  <c r="DV17" i="31" s="1"/>
  <c r="DJ7" i="37"/>
  <c r="DU17" i="31" s="1"/>
  <c r="DI7" i="37"/>
  <c r="DT17" i="31" s="1"/>
  <c r="DH7" i="37"/>
  <c r="DS17" i="31" s="1"/>
  <c r="DG7" i="37"/>
  <c r="DR17" i="31" s="1"/>
  <c r="DF7" i="37"/>
  <c r="DQ17" i="31" s="1"/>
  <c r="DE7" i="37"/>
  <c r="DP17" i="31" s="1"/>
  <c r="DD7" i="37"/>
  <c r="DO17" i="31" s="1"/>
  <c r="DC7" i="37"/>
  <c r="DN17" i="31" s="1"/>
  <c r="DB7" i="37"/>
  <c r="DM17" i="31" s="1"/>
  <c r="DA7" i="37"/>
  <c r="DL17" i="31" s="1"/>
  <c r="CZ7" i="37"/>
  <c r="DK17" i="31" s="1"/>
  <c r="CY7" i="37"/>
  <c r="DJ17" i="31" s="1"/>
  <c r="CX7" i="37"/>
  <c r="DI17" i="31" s="1"/>
  <c r="CW7" i="37"/>
  <c r="DH17" i="31" s="1"/>
  <c r="CV7" i="37"/>
  <c r="DG17" i="31" s="1"/>
  <c r="CU7" i="37"/>
  <c r="DF17" i="31" s="1"/>
  <c r="CT7" i="37"/>
  <c r="DE17" i="31" s="1"/>
  <c r="CS7" i="37"/>
  <c r="DD17" i="31" s="1"/>
  <c r="CR7" i="37"/>
  <c r="DC17" i="31" s="1"/>
  <c r="CQ7" i="37"/>
  <c r="DB17" i="31" s="1"/>
  <c r="CP7" i="37"/>
  <c r="DA17" i="31" s="1"/>
  <c r="CO7" i="37"/>
  <c r="CZ17" i="31" s="1"/>
  <c r="CN7" i="37"/>
  <c r="CY17" i="31" s="1"/>
  <c r="CM7" i="37"/>
  <c r="CX17" i="31" s="1"/>
  <c r="CL7" i="37"/>
  <c r="CW17" i="31" s="1"/>
  <c r="CK7" i="37"/>
  <c r="CV17" i="31" s="1"/>
  <c r="CJ7" i="37"/>
  <c r="CU17" i="31" s="1"/>
  <c r="CI7" i="37"/>
  <c r="CT17" i="31" s="1"/>
  <c r="CH7" i="37"/>
  <c r="CS17" i="31" s="1"/>
  <c r="CG7" i="37"/>
  <c r="CR17" i="31" s="1"/>
  <c r="CF7" i="37"/>
  <c r="CE7" i="37"/>
  <c r="CD7" i="37"/>
  <c r="CC7" i="37"/>
  <c r="CB7" i="37"/>
  <c r="CA7" i="37"/>
  <c r="CL9" i="31" s="1"/>
  <c r="BZ7" i="37"/>
  <c r="BY7" i="37"/>
  <c r="CJ9" i="31" s="1"/>
  <c r="BX7" i="37"/>
  <c r="CI9" i="31" s="1"/>
  <c r="BW7" i="37"/>
  <c r="BV7" i="37"/>
  <c r="BU7" i="37"/>
  <c r="BT7" i="37"/>
  <c r="BS7" i="37"/>
  <c r="CD9" i="31" s="1"/>
  <c r="BR7" i="37"/>
  <c r="CC9" i="31" s="1"/>
  <c r="BQ7" i="37"/>
  <c r="CB9" i="31" s="1"/>
  <c r="BP7" i="37"/>
  <c r="BO7" i="37"/>
  <c r="BN7" i="37"/>
  <c r="BY9" i="31" s="1"/>
  <c r="BM7" i="37"/>
  <c r="BX9" i="31" s="1"/>
  <c r="BL7" i="37"/>
  <c r="BW9" i="31" s="1"/>
  <c r="BK7" i="37"/>
  <c r="BV9" i="31" s="1"/>
  <c r="BJ7" i="37"/>
  <c r="BI7" i="37"/>
  <c r="BT9" i="31" s="1"/>
  <c r="BH7" i="37"/>
  <c r="BS9" i="31" s="1"/>
  <c r="BG7" i="37"/>
  <c r="BF7" i="37"/>
  <c r="BE7" i="37"/>
  <c r="BD7" i="37"/>
  <c r="BC7" i="37"/>
  <c r="BN9" i="31" s="1"/>
  <c r="BB7" i="37"/>
  <c r="BA7" i="37"/>
  <c r="BL9" i="31" s="1"/>
  <c r="AZ7" i="37"/>
  <c r="AY7" i="37"/>
  <c r="AX7" i="37"/>
  <c r="AW7" i="37"/>
  <c r="BH9" i="31" s="1"/>
  <c r="AV7" i="37"/>
  <c r="BG9" i="31" s="1"/>
  <c r="AU7" i="37"/>
  <c r="BF9" i="31" s="1"/>
  <c r="AT7" i="37"/>
  <c r="AS7" i="37"/>
  <c r="BD9" i="31" s="1"/>
  <c r="AR7" i="37"/>
  <c r="BC9" i="31" s="1"/>
  <c r="AQ7" i="37"/>
  <c r="AP7" i="37"/>
  <c r="AO7" i="37"/>
  <c r="AN7" i="37"/>
  <c r="AM7" i="37"/>
  <c r="AX9" i="31" s="1"/>
  <c r="AL7" i="37"/>
  <c r="AK7" i="37"/>
  <c r="AV9" i="31" s="1"/>
  <c r="AJ7" i="37"/>
  <c r="AI7" i="37"/>
  <c r="AH7" i="37"/>
  <c r="AS9" i="31" s="1"/>
  <c r="AG7" i="37"/>
  <c r="AR9" i="31" s="1"/>
  <c r="AF7" i="37"/>
  <c r="AQ9" i="31" s="1"/>
  <c r="AE7" i="37"/>
  <c r="AP9" i="31" s="1"/>
  <c r="AD7" i="37"/>
  <c r="AC7" i="37"/>
  <c r="AN9" i="31" s="1"/>
  <c r="AB7" i="37"/>
  <c r="AM9" i="31" s="1"/>
  <c r="AA7" i="37"/>
  <c r="Z7" i="37"/>
  <c r="AK9" i="31" s="1"/>
  <c r="Y7" i="37"/>
  <c r="X7" i="37"/>
  <c r="W7" i="37"/>
  <c r="AH9" i="31" s="1"/>
  <c r="V7" i="37"/>
  <c r="U7" i="37"/>
  <c r="AF9" i="31" s="1"/>
  <c r="T7" i="37"/>
  <c r="S7" i="37"/>
  <c r="R7" i="37"/>
  <c r="Q7" i="37"/>
  <c r="AB9" i="31" s="1"/>
  <c r="P7" i="37"/>
  <c r="AA9" i="31" s="1"/>
  <c r="O7" i="37"/>
  <c r="Z9" i="31" s="1"/>
  <c r="N7" i="37"/>
  <c r="M7" i="37"/>
  <c r="X9" i="31" s="1"/>
  <c r="L7" i="37"/>
  <c r="W9" i="31" s="1"/>
  <c r="K7" i="37"/>
  <c r="J7" i="37"/>
  <c r="U9" i="31" s="1"/>
  <c r="I7" i="37"/>
  <c r="H7" i="37"/>
  <c r="G7" i="37"/>
  <c r="R9" i="31" s="1"/>
  <c r="F7" i="37"/>
  <c r="E7" i="37"/>
  <c r="P9" i="31" s="1"/>
  <c r="D7" i="37"/>
  <c r="O9" i="31" s="1"/>
  <c r="C7" i="37"/>
  <c r="AN94" i="30" l="1"/>
  <c r="D10" i="39"/>
  <c r="D17" i="39" s="1"/>
  <c r="D10" i="33"/>
  <c r="AN250" i="30"/>
  <c r="AN256" i="30"/>
  <c r="AN253" i="30"/>
  <c r="AN255" i="30"/>
  <c r="AN258" i="30"/>
  <c r="AN257" i="30"/>
  <c r="AN252" i="30"/>
  <c r="AN251" i="30"/>
  <c r="AN259" i="30"/>
  <c r="AN254" i="30"/>
  <c r="AB204" i="29"/>
  <c r="AN203" i="30"/>
  <c r="AB191" i="29"/>
  <c r="AN190" i="30"/>
  <c r="AN131" i="30"/>
  <c r="AB216" i="29"/>
  <c r="AN215" i="30"/>
  <c r="AB144" i="29"/>
  <c r="AN143" i="30"/>
  <c r="AB96" i="29"/>
  <c r="AN95" i="30"/>
  <c r="AB84" i="29"/>
  <c r="AN83" i="30"/>
  <c r="AB78" i="29"/>
  <c r="AN77" i="30"/>
  <c r="AB168" i="29"/>
  <c r="AN167" i="30"/>
  <c r="AN119" i="30"/>
  <c r="AB108" i="29"/>
  <c r="AN107" i="30"/>
  <c r="AB240" i="29"/>
  <c r="AN239" i="30"/>
  <c r="AB180" i="29"/>
  <c r="AN179" i="30"/>
  <c r="AB228" i="29"/>
  <c r="AN227" i="30"/>
  <c r="AB156" i="29"/>
  <c r="AN155" i="30"/>
  <c r="B3" i="29"/>
  <c r="U3" i="30"/>
  <c r="C3" i="30"/>
  <c r="Q17" i="31"/>
  <c r="Q13" i="31"/>
  <c r="Y17" i="31"/>
  <c r="Y13" i="31"/>
  <c r="AG17" i="31"/>
  <c r="AG13" i="31"/>
  <c r="AO17" i="31"/>
  <c r="AO13" i="31"/>
  <c r="AW17" i="31"/>
  <c r="AW13" i="31"/>
  <c r="BE17" i="31"/>
  <c r="BE13" i="31"/>
  <c r="BM17" i="31"/>
  <c r="BM13" i="31"/>
  <c r="BU17" i="31"/>
  <c r="BU13" i="31"/>
  <c r="CG17" i="31"/>
  <c r="CG13" i="31"/>
  <c r="AO11" i="30" a="1"/>
  <c r="V17" i="31"/>
  <c r="V13" i="31"/>
  <c r="AD17" i="31"/>
  <c r="AD13" i="31"/>
  <c r="AL17" i="31"/>
  <c r="AL13" i="31"/>
  <c r="AT17" i="31"/>
  <c r="AT13" i="31"/>
  <c r="BB17" i="31"/>
  <c r="BB13" i="31"/>
  <c r="BJ17" i="31"/>
  <c r="BJ13" i="31"/>
  <c r="BR17" i="31"/>
  <c r="BR13" i="31"/>
  <c r="CD17" i="31"/>
  <c r="CD13" i="31"/>
  <c r="V9" i="31"/>
  <c r="AL9" i="31"/>
  <c r="BR9" i="31"/>
  <c r="BU9" i="31"/>
  <c r="O17" i="31"/>
  <c r="O13" i="31"/>
  <c r="S17" i="31"/>
  <c r="S13" i="31"/>
  <c r="W17" i="31"/>
  <c r="W13" i="31"/>
  <c r="AA17" i="31"/>
  <c r="AA13" i="31"/>
  <c r="AE17" i="31"/>
  <c r="AE13" i="31"/>
  <c r="AI17" i="31"/>
  <c r="AI13" i="31"/>
  <c r="AM17" i="31"/>
  <c r="AM13" i="31"/>
  <c r="AQ17" i="31"/>
  <c r="AQ13" i="31"/>
  <c r="AU17" i="31"/>
  <c r="AU13" i="31"/>
  <c r="AY17" i="31"/>
  <c r="AY13" i="31"/>
  <c r="BC17" i="31"/>
  <c r="BC13" i="31"/>
  <c r="BG17" i="31"/>
  <c r="BG13" i="31"/>
  <c r="BK17" i="31"/>
  <c r="BK13" i="31"/>
  <c r="BO17" i="31"/>
  <c r="BO13" i="31"/>
  <c r="BS17" i="31"/>
  <c r="BS13" i="31"/>
  <c r="BW17" i="31"/>
  <c r="BW13" i="31"/>
  <c r="CA17" i="31"/>
  <c r="CA13" i="31"/>
  <c r="CE17" i="31"/>
  <c r="CE13" i="31"/>
  <c r="CI17" i="31"/>
  <c r="CI13" i="31"/>
  <c r="CM17" i="31"/>
  <c r="CM9" i="31"/>
  <c r="CQ17" i="31"/>
  <c r="CQ9" i="31"/>
  <c r="AE9" i="31"/>
  <c r="AU9" i="31"/>
  <c r="BK9" i="31"/>
  <c r="CA9" i="31"/>
  <c r="Y9" i="31"/>
  <c r="BE9" i="31"/>
  <c r="CG9" i="31"/>
  <c r="U17" i="31"/>
  <c r="U13" i="31"/>
  <c r="AC17" i="31"/>
  <c r="AC13" i="31"/>
  <c r="AK17" i="31"/>
  <c r="AK13" i="31"/>
  <c r="AS17" i="31"/>
  <c r="AS13" i="31"/>
  <c r="BA17" i="31"/>
  <c r="BA13" i="31"/>
  <c r="BI17" i="31"/>
  <c r="BI13" i="31"/>
  <c r="BQ17" i="31"/>
  <c r="BQ13" i="31"/>
  <c r="BY17" i="31"/>
  <c r="BY13" i="31"/>
  <c r="CC17" i="31"/>
  <c r="CC13" i="31"/>
  <c r="CK17" i="31"/>
  <c r="CK13" i="31"/>
  <c r="CO9" i="31"/>
  <c r="CO17" i="31"/>
  <c r="AC9" i="31"/>
  <c r="BI9" i="31"/>
  <c r="AO9" i="31"/>
  <c r="BQ9" i="31"/>
  <c r="R17" i="31"/>
  <c r="R13" i="31"/>
  <c r="Z17" i="31"/>
  <c r="Z13" i="31"/>
  <c r="AH17" i="31"/>
  <c r="AH13" i="31"/>
  <c r="AP17" i="31"/>
  <c r="AP13" i="31"/>
  <c r="AX17" i="31"/>
  <c r="AX13" i="31"/>
  <c r="BF17" i="31"/>
  <c r="BF13" i="31"/>
  <c r="BN17" i="31"/>
  <c r="BN13" i="31"/>
  <c r="BV17" i="31"/>
  <c r="BV13" i="31"/>
  <c r="BZ17" i="31"/>
  <c r="BZ13" i="31"/>
  <c r="CH17" i="31"/>
  <c r="CH13" i="31"/>
  <c r="CL17" i="31"/>
  <c r="CL13" i="31"/>
  <c r="CM13" i="31" s="1"/>
  <c r="CN13" i="31" s="1"/>
  <c r="CO13" i="31" s="1"/>
  <c r="CP13" i="31" s="1"/>
  <c r="CQ13" i="31" s="1"/>
  <c r="CR13" i="31" s="1"/>
  <c r="CS13" i="31" s="1"/>
  <c r="CT13" i="31" s="1"/>
  <c r="CU13" i="31" s="1"/>
  <c r="CV13" i="31" s="1"/>
  <c r="CW13" i="31" s="1"/>
  <c r="CX13" i="31" s="1"/>
  <c r="CY13" i="31" s="1"/>
  <c r="CZ13" i="31" s="1"/>
  <c r="DA13" i="31" s="1"/>
  <c r="DB13" i="31" s="1"/>
  <c r="DC13" i="31" s="1"/>
  <c r="DD13" i="31" s="1"/>
  <c r="DE13" i="31" s="1"/>
  <c r="DF13" i="31" s="1"/>
  <c r="DG13" i="31" s="1"/>
  <c r="DH13" i="31" s="1"/>
  <c r="DI13" i="31" s="1"/>
  <c r="DJ13" i="31" s="1"/>
  <c r="DK13" i="31" s="1"/>
  <c r="DL13" i="31" s="1"/>
  <c r="DM13" i="31" s="1"/>
  <c r="DN13" i="31" s="1"/>
  <c r="DO13" i="31" s="1"/>
  <c r="DP13" i="31" s="1"/>
  <c r="DQ13" i="31" s="1"/>
  <c r="DR13" i="31" s="1"/>
  <c r="DS13" i="31" s="1"/>
  <c r="DT13" i="31" s="1"/>
  <c r="DU13" i="31" s="1"/>
  <c r="DV13" i="31" s="1"/>
  <c r="DW13" i="31" s="1"/>
  <c r="DX13" i="31" s="1"/>
  <c r="DY13" i="31" s="1"/>
  <c r="DZ13" i="31" s="1"/>
  <c r="EA13" i="31" s="1"/>
  <c r="EB13" i="31" s="1"/>
  <c r="EC13" i="31" s="1"/>
  <c r="ED13" i="31" s="1"/>
  <c r="EE13" i="31" s="1"/>
  <c r="EF13" i="31" s="1"/>
  <c r="EG13" i="31" s="1"/>
  <c r="EH13" i="31" s="1"/>
  <c r="EI13" i="31" s="1"/>
  <c r="EJ13" i="31" s="1"/>
  <c r="EK13" i="31" s="1"/>
  <c r="EL13" i="31" s="1"/>
  <c r="EM13" i="31" s="1"/>
  <c r="EN13" i="31" s="1"/>
  <c r="EO13" i="31" s="1"/>
  <c r="EP13" i="31" s="1"/>
  <c r="EQ13" i="31" s="1"/>
  <c r="ER13" i="31" s="1"/>
  <c r="ES13" i="31" s="1"/>
  <c r="ET13" i="31" s="1"/>
  <c r="EU13" i="31" s="1"/>
  <c r="EV13" i="31" s="1"/>
  <c r="EW13" i="31" s="1"/>
  <c r="EX13" i="31" s="1"/>
  <c r="EY13" i="31" s="1"/>
  <c r="EZ13" i="31" s="1"/>
  <c r="FA13" i="31" s="1"/>
  <c r="FB13" i="31" s="1"/>
  <c r="FC13" i="31" s="1"/>
  <c r="FD13" i="31" s="1"/>
  <c r="FE13" i="31" s="1"/>
  <c r="FF13" i="31" s="1"/>
  <c r="FG13" i="31" s="1"/>
  <c r="FH13" i="31" s="1"/>
  <c r="FI13" i="31" s="1"/>
  <c r="FJ13" i="31" s="1"/>
  <c r="FK13" i="31" s="1"/>
  <c r="CP9" i="31"/>
  <c r="CP17" i="31"/>
  <c r="BB9" i="31"/>
  <c r="CH9" i="31"/>
  <c r="AW9" i="31"/>
  <c r="P17" i="31"/>
  <c r="P13" i="31"/>
  <c r="T17" i="31"/>
  <c r="T13" i="31"/>
  <c r="X17" i="31"/>
  <c r="X13" i="31"/>
  <c r="AB17" i="31"/>
  <c r="AB13" i="31"/>
  <c r="AF17" i="31"/>
  <c r="AF13" i="31"/>
  <c r="AJ17" i="31"/>
  <c r="AJ13" i="31"/>
  <c r="AN17" i="31"/>
  <c r="AN13" i="31"/>
  <c r="AR17" i="31"/>
  <c r="AR13" i="31"/>
  <c r="AV17" i="31"/>
  <c r="AV13" i="31"/>
  <c r="AZ17" i="31"/>
  <c r="AZ13" i="31"/>
  <c r="BD17" i="31"/>
  <c r="BD13" i="31"/>
  <c r="BH17" i="31"/>
  <c r="BH13" i="31"/>
  <c r="BL17" i="31"/>
  <c r="BL13" i="31"/>
  <c r="BP17" i="31"/>
  <c r="BP13" i="31"/>
  <c r="BT17" i="31"/>
  <c r="BT13" i="31"/>
  <c r="BX17" i="31"/>
  <c r="BX13" i="31"/>
  <c r="CB17" i="31"/>
  <c r="CB13" i="31"/>
  <c r="CF17" i="31"/>
  <c r="CF13" i="31"/>
  <c r="CJ17" i="31"/>
  <c r="CJ13" i="31"/>
  <c r="CN17" i="31"/>
  <c r="CN9" i="31"/>
  <c r="AD9" i="31"/>
  <c r="AT9" i="31"/>
  <c r="BJ9" i="31"/>
  <c r="BZ9" i="31"/>
  <c r="Q9" i="31"/>
  <c r="BA9" i="31"/>
  <c r="S9" i="31"/>
  <c r="AI9" i="31"/>
  <c r="AY9" i="31"/>
  <c r="BO9" i="31"/>
  <c r="CE9" i="31"/>
  <c r="T9" i="31"/>
  <c r="AJ9" i="31"/>
  <c r="AZ9" i="31"/>
  <c r="BP9" i="31"/>
  <c r="CF9" i="31"/>
  <c r="AG9" i="31"/>
  <c r="BM9" i="31"/>
  <c r="CK9" i="31"/>
  <c r="B289" i="30"/>
  <c r="B290" i="29"/>
  <c r="AB229" i="29" l="1"/>
  <c r="AN228" i="30"/>
  <c r="AB241" i="29"/>
  <c r="AN240" i="30"/>
  <c r="AN120" i="30"/>
  <c r="AB79" i="29"/>
  <c r="AN78" i="30"/>
  <c r="AB97" i="29"/>
  <c r="AN96" i="30"/>
  <c r="AB217" i="29"/>
  <c r="AN216" i="30"/>
  <c r="AB192" i="29"/>
  <c r="AN191" i="30"/>
  <c r="AB157" i="29"/>
  <c r="AN156" i="30"/>
  <c r="AB181" i="29"/>
  <c r="AN180" i="30"/>
  <c r="AB109" i="29"/>
  <c r="AN108" i="30"/>
  <c r="AB169" i="29"/>
  <c r="AN168" i="30"/>
  <c r="AB85" i="29"/>
  <c r="AN84" i="30"/>
  <c r="AB145" i="29"/>
  <c r="AN144" i="30"/>
  <c r="AN132" i="30"/>
  <c r="AB205" i="29"/>
  <c r="AN204" i="30"/>
  <c r="AO12" i="30"/>
  <c r="AO29" i="30"/>
  <c r="AO50" i="30"/>
  <c r="AO71" i="30"/>
  <c r="AO93" i="30"/>
  <c r="AO114" i="30"/>
  <c r="AO135" i="30"/>
  <c r="AO157" i="30"/>
  <c r="AO178" i="30"/>
  <c r="AO199" i="30"/>
  <c r="AO221" i="30"/>
  <c r="AO242" i="30"/>
  <c r="AO263" i="30"/>
  <c r="AO45" i="30"/>
  <c r="AO87" i="30"/>
  <c r="AO130" i="30"/>
  <c r="AO173" i="30"/>
  <c r="AO215" i="30"/>
  <c r="AO258" i="30"/>
  <c r="AO13" i="30"/>
  <c r="AO34" i="30"/>
  <c r="AO55" i="30"/>
  <c r="AO77" i="30"/>
  <c r="AO98" i="30"/>
  <c r="AO119" i="30"/>
  <c r="AO141" i="30"/>
  <c r="AO162" i="30"/>
  <c r="AO183" i="30"/>
  <c r="AO205" i="30"/>
  <c r="AO226" i="30"/>
  <c r="AO247" i="30"/>
  <c r="AO18" i="30"/>
  <c r="AO39" i="30"/>
  <c r="AO61" i="30"/>
  <c r="AO82" i="30"/>
  <c r="AO103" i="30"/>
  <c r="AO125" i="30"/>
  <c r="AO146" i="30"/>
  <c r="AO167" i="30"/>
  <c r="AO189" i="30"/>
  <c r="AO210" i="30"/>
  <c r="AO231" i="30"/>
  <c r="AO253" i="30"/>
  <c r="AO23" i="30"/>
  <c r="AO66" i="30"/>
  <c r="AO109" i="30"/>
  <c r="AO151" i="30"/>
  <c r="AO194" i="30"/>
  <c r="AO237" i="30"/>
  <c r="AO251" i="30"/>
  <c r="AO230" i="30"/>
  <c r="AO209" i="30"/>
  <c r="AO187" i="30"/>
  <c r="AO166" i="30"/>
  <c r="AO145" i="30"/>
  <c r="AO123" i="30"/>
  <c r="AO102" i="30"/>
  <c r="AO81" i="30"/>
  <c r="AO59" i="30"/>
  <c r="AO38" i="30"/>
  <c r="AO17" i="30"/>
  <c r="AO261" i="30"/>
  <c r="AO239" i="30"/>
  <c r="AO218" i="30"/>
  <c r="AO197" i="30"/>
  <c r="AO175" i="30"/>
  <c r="AO154" i="30"/>
  <c r="AO133" i="30"/>
  <c r="AO111" i="30"/>
  <c r="AO90" i="30"/>
  <c r="AO69" i="30"/>
  <c r="AO47" i="30"/>
  <c r="AO26" i="30"/>
  <c r="AO254" i="30"/>
  <c r="AO233" i="30"/>
  <c r="AO211" i="30"/>
  <c r="AO190" i="30"/>
  <c r="AO169" i="30"/>
  <c r="AO147" i="30"/>
  <c r="AO126" i="30"/>
  <c r="AO105" i="30"/>
  <c r="AO83" i="30"/>
  <c r="AO62" i="30"/>
  <c r="AO41" i="30"/>
  <c r="AO19" i="30"/>
  <c r="AO252" i="30"/>
  <c r="AO236" i="30"/>
  <c r="AO220" i="30"/>
  <c r="AO204" i="30"/>
  <c r="AO188" i="30"/>
  <c r="AO172" i="30"/>
  <c r="AO156" i="30"/>
  <c r="AO140" i="30"/>
  <c r="AO124" i="30"/>
  <c r="AO108" i="30"/>
  <c r="AO92" i="30"/>
  <c r="AO76" i="30"/>
  <c r="AO60" i="30"/>
  <c r="AO44" i="30"/>
  <c r="AO28" i="30"/>
  <c r="AO262" i="30"/>
  <c r="AO219" i="30"/>
  <c r="AO177" i="30"/>
  <c r="AO134" i="30"/>
  <c r="AO91" i="30"/>
  <c r="AO49" i="30"/>
  <c r="AO250" i="30"/>
  <c r="AO229" i="30"/>
  <c r="AO186" i="30"/>
  <c r="AO143" i="30"/>
  <c r="AO101" i="30"/>
  <c r="AO58" i="30"/>
  <c r="AO15" i="30"/>
  <c r="AO243" i="30"/>
  <c r="AO201" i="30"/>
  <c r="AO158" i="30"/>
  <c r="AO94" i="30"/>
  <c r="AO51" i="30"/>
  <c r="AO260" i="30"/>
  <c r="AO228" i="30"/>
  <c r="AO196" i="30"/>
  <c r="AO164" i="30"/>
  <c r="AO132" i="30"/>
  <c r="AO100" i="30"/>
  <c r="AO68" i="30"/>
  <c r="AO36" i="30"/>
  <c r="AO257" i="30"/>
  <c r="AO235" i="30"/>
  <c r="AO214" i="30"/>
  <c r="AO193" i="30"/>
  <c r="AO171" i="30"/>
  <c r="AO150" i="30"/>
  <c r="AO129" i="30"/>
  <c r="AO107" i="30"/>
  <c r="AO86" i="30"/>
  <c r="AO65" i="30"/>
  <c r="AO43" i="30"/>
  <c r="AO22" i="30"/>
  <c r="AO245" i="30"/>
  <c r="AO223" i="30"/>
  <c r="AO202" i="30"/>
  <c r="AO181" i="30"/>
  <c r="AO159" i="30"/>
  <c r="AO138" i="30"/>
  <c r="AO117" i="30"/>
  <c r="AO95" i="30"/>
  <c r="AO74" i="30"/>
  <c r="AO53" i="30"/>
  <c r="AO31" i="30"/>
  <c r="AO259" i="30"/>
  <c r="AO238" i="30"/>
  <c r="AO217" i="30"/>
  <c r="AO195" i="30"/>
  <c r="AO174" i="30"/>
  <c r="AO153" i="30"/>
  <c r="AO131" i="30"/>
  <c r="AO110" i="30"/>
  <c r="AO89" i="30"/>
  <c r="AO67" i="30"/>
  <c r="AO46" i="30"/>
  <c r="AO25" i="30"/>
  <c r="AO256" i="30"/>
  <c r="AO240" i="30"/>
  <c r="AO224" i="30"/>
  <c r="AO208" i="30"/>
  <c r="AO192" i="30"/>
  <c r="AO176" i="30"/>
  <c r="AO160" i="30"/>
  <c r="AO144" i="30"/>
  <c r="AO128" i="30"/>
  <c r="AO112" i="30"/>
  <c r="AO96" i="30"/>
  <c r="AO80" i="30"/>
  <c r="AO64" i="30"/>
  <c r="AO48" i="30"/>
  <c r="AO32" i="30"/>
  <c r="AO16" i="30"/>
  <c r="AO246" i="30"/>
  <c r="AO225" i="30"/>
  <c r="AO203" i="30"/>
  <c r="AO182" i="30"/>
  <c r="AO161" i="30"/>
  <c r="AO139" i="30"/>
  <c r="AO118" i="30"/>
  <c r="AO97" i="30"/>
  <c r="AO75" i="30"/>
  <c r="AO54" i="30"/>
  <c r="AO33" i="30"/>
  <c r="AO11" i="30"/>
  <c r="AO255" i="30"/>
  <c r="AO234" i="30"/>
  <c r="AO213" i="30"/>
  <c r="AO191" i="30"/>
  <c r="AO170" i="30"/>
  <c r="AO149" i="30"/>
  <c r="AO127" i="30"/>
  <c r="AO106" i="30"/>
  <c r="AO85" i="30"/>
  <c r="AO63" i="30"/>
  <c r="AO42" i="30"/>
  <c r="AO21" i="30"/>
  <c r="AO249" i="30"/>
  <c r="AO227" i="30"/>
  <c r="AO206" i="30"/>
  <c r="AO185" i="30"/>
  <c r="AO163" i="30"/>
  <c r="AO142" i="30"/>
  <c r="AO121" i="30"/>
  <c r="AO99" i="30"/>
  <c r="AO78" i="30"/>
  <c r="AO57" i="30"/>
  <c r="AO35" i="30"/>
  <c r="AO14" i="30"/>
  <c r="AO248" i="30"/>
  <c r="AO232" i="30"/>
  <c r="AO216" i="30"/>
  <c r="AO200" i="30"/>
  <c r="AO184" i="30"/>
  <c r="AO168" i="30"/>
  <c r="AO152" i="30"/>
  <c r="AO136" i="30"/>
  <c r="AO120" i="30"/>
  <c r="AO104" i="30"/>
  <c r="AO88" i="30"/>
  <c r="AO72" i="30"/>
  <c r="AO56" i="30"/>
  <c r="AO40" i="30"/>
  <c r="AO24" i="30"/>
  <c r="AO241" i="30"/>
  <c r="AO198" i="30"/>
  <c r="AO155" i="30"/>
  <c r="AO113" i="30"/>
  <c r="AO70" i="30"/>
  <c r="AO27" i="30"/>
  <c r="AO207" i="30"/>
  <c r="AO165" i="30"/>
  <c r="AO122" i="30"/>
  <c r="AO79" i="30"/>
  <c r="AO37" i="30"/>
  <c r="AO222" i="30"/>
  <c r="AO179" i="30"/>
  <c r="AO137" i="30"/>
  <c r="AO115" i="30"/>
  <c r="AO73" i="30"/>
  <c r="AO30" i="30"/>
  <c r="AO244" i="30"/>
  <c r="AO212" i="30"/>
  <c r="AO180" i="30"/>
  <c r="AO148" i="30"/>
  <c r="AO116" i="30"/>
  <c r="AO84" i="30"/>
  <c r="AO52" i="30"/>
  <c r="AO20" i="30"/>
  <c r="AN133" i="30" l="1"/>
  <c r="AB86" i="29"/>
  <c r="AN85" i="30"/>
  <c r="AB110" i="29"/>
  <c r="AN109" i="30"/>
  <c r="AB158" i="29"/>
  <c r="AN157" i="30"/>
  <c r="AB218" i="29"/>
  <c r="AN217" i="30"/>
  <c r="AB80" i="29"/>
  <c r="AN80" i="30" s="1"/>
  <c r="AN79" i="30"/>
  <c r="AB242" i="29"/>
  <c r="AN241" i="30"/>
  <c r="AB206" i="29"/>
  <c r="AN205" i="30"/>
  <c r="AB146" i="29"/>
  <c r="AN145" i="30"/>
  <c r="AB170" i="29"/>
  <c r="AN169" i="30"/>
  <c r="AB182" i="29"/>
  <c r="AN181" i="30"/>
  <c r="AB193" i="29"/>
  <c r="AN192" i="30"/>
  <c r="AB98" i="29"/>
  <c r="AN97" i="30"/>
  <c r="AN121" i="30"/>
  <c r="AB230" i="29"/>
  <c r="AN229" i="30"/>
  <c r="AM11" i="30"/>
  <c r="AN122" i="30" l="1"/>
  <c r="AB194" i="29"/>
  <c r="AN193" i="30"/>
  <c r="AB171" i="29"/>
  <c r="AN170" i="30"/>
  <c r="AB207" i="29"/>
  <c r="AN206" i="30"/>
  <c r="AB159" i="29"/>
  <c r="AN158" i="30"/>
  <c r="AB87" i="29"/>
  <c r="AN86" i="30"/>
  <c r="AB231" i="29"/>
  <c r="AN230" i="30"/>
  <c r="AB99" i="29"/>
  <c r="AN98" i="30"/>
  <c r="AB183" i="29"/>
  <c r="AN182" i="30"/>
  <c r="AB147" i="29"/>
  <c r="AN146" i="30"/>
  <c r="AB243" i="29"/>
  <c r="AN242" i="30"/>
  <c r="AB219" i="29"/>
  <c r="AN218" i="30"/>
  <c r="AB111" i="29"/>
  <c r="AN110" i="30"/>
  <c r="AN134" i="30"/>
  <c r="AN135" i="30" l="1"/>
  <c r="AB220" i="29"/>
  <c r="AN219" i="30"/>
  <c r="AB148" i="29"/>
  <c r="AN147" i="30"/>
  <c r="AB100" i="29"/>
  <c r="AN99" i="30"/>
  <c r="AB88" i="29"/>
  <c r="AN87" i="30"/>
  <c r="AB208" i="29"/>
  <c r="AN207" i="30"/>
  <c r="AB195" i="29"/>
  <c r="AN194" i="30"/>
  <c r="AB112" i="29"/>
  <c r="AN111" i="30"/>
  <c r="AB244" i="29"/>
  <c r="AN243" i="30"/>
  <c r="AB184" i="29"/>
  <c r="AN183" i="30"/>
  <c r="AB232" i="29"/>
  <c r="AN231" i="30"/>
  <c r="AB160" i="29"/>
  <c r="AN159" i="30"/>
  <c r="AB172" i="29"/>
  <c r="AN171" i="30"/>
  <c r="AN123" i="30"/>
  <c r="AB173" i="29" l="1"/>
  <c r="AN172" i="30"/>
  <c r="AB233" i="29"/>
  <c r="AN232" i="30"/>
  <c r="AB245" i="29"/>
  <c r="AN244" i="30"/>
  <c r="AB209" i="29"/>
  <c r="AN208" i="30"/>
  <c r="AB101" i="29"/>
  <c r="AN100" i="30"/>
  <c r="AB221" i="29"/>
  <c r="AN220" i="30"/>
  <c r="AN124" i="30"/>
  <c r="AB161" i="29"/>
  <c r="AN160" i="30"/>
  <c r="AB185" i="29"/>
  <c r="AN184" i="30"/>
  <c r="AB113" i="29"/>
  <c r="AN112" i="30"/>
  <c r="AB196" i="29"/>
  <c r="AN195" i="30"/>
  <c r="AB89" i="29"/>
  <c r="AN88" i="30"/>
  <c r="AB149" i="29"/>
  <c r="AN148" i="30"/>
  <c r="AN136" i="30"/>
  <c r="P11" i="29"/>
  <c r="V11" i="29"/>
  <c r="J11" i="29"/>
  <c r="L11" i="29"/>
  <c r="C11" i="29"/>
  <c r="D11" i="29"/>
  <c r="R11" i="29"/>
  <c r="S11" i="29"/>
  <c r="T11" i="29"/>
  <c r="M11" i="29"/>
  <c r="G11" i="29"/>
  <c r="O11" i="29"/>
  <c r="AB246" i="29" l="1"/>
  <c r="AN245" i="30"/>
  <c r="AB114" i="29"/>
  <c r="AN113" i="30"/>
  <c r="AB162" i="29"/>
  <c r="AN161" i="30"/>
  <c r="AB222" i="29"/>
  <c r="AN221" i="30"/>
  <c r="AB210" i="29"/>
  <c r="AN209" i="30"/>
  <c r="AB234" i="29"/>
  <c r="AN233" i="30"/>
  <c r="AN137" i="30"/>
  <c r="AB90" i="29"/>
  <c r="AN89" i="30"/>
  <c r="AB186" i="29"/>
  <c r="AN185" i="30"/>
  <c r="AN125" i="30"/>
  <c r="AB102" i="29"/>
  <c r="AN101" i="30"/>
  <c r="AB174" i="29"/>
  <c r="AN173" i="30"/>
  <c r="AB150" i="29"/>
  <c r="AN149" i="30"/>
  <c r="AB197" i="29"/>
  <c r="AN196" i="30"/>
  <c r="F11" i="29"/>
  <c r="E11" i="29"/>
  <c r="N11" i="29"/>
  <c r="Q11" i="29"/>
  <c r="U11" i="29"/>
  <c r="K11" i="29"/>
  <c r="I11" i="29"/>
  <c r="AB151" i="29" l="1"/>
  <c r="AN150" i="30"/>
  <c r="AB91" i="29"/>
  <c r="AN90" i="30"/>
  <c r="AB115" i="29"/>
  <c r="AN114" i="30"/>
  <c r="AB103" i="29"/>
  <c r="AN102" i="30"/>
  <c r="AB187" i="29"/>
  <c r="AN186" i="30"/>
  <c r="AB223" i="29"/>
  <c r="AN222" i="30"/>
  <c r="AB198" i="29"/>
  <c r="AN197" i="30"/>
  <c r="AN138" i="30"/>
  <c r="AB211" i="29"/>
  <c r="AN210" i="30"/>
  <c r="AB163" i="29"/>
  <c r="AN162" i="30"/>
  <c r="AB235" i="29"/>
  <c r="AN234" i="30"/>
  <c r="AB175" i="29"/>
  <c r="AN174" i="30"/>
  <c r="AN126" i="30"/>
  <c r="AB247" i="29"/>
  <c r="AN246" i="30"/>
  <c r="AB248" i="29" l="1"/>
  <c r="AN248" i="30" s="1"/>
  <c r="AN247" i="30"/>
  <c r="AN128" i="30"/>
  <c r="AN127" i="30"/>
  <c r="AB236" i="29"/>
  <c r="AN236" i="30" s="1"/>
  <c r="AN235" i="30"/>
  <c r="AB212" i="29"/>
  <c r="AN212" i="30" s="1"/>
  <c r="AN211" i="30"/>
  <c r="AB199" i="29"/>
  <c r="AN198" i="30"/>
  <c r="AB104" i="29"/>
  <c r="AN104" i="30" s="1"/>
  <c r="AN103" i="30"/>
  <c r="AB92" i="29"/>
  <c r="AN92" i="30" s="1"/>
  <c r="AN91" i="30"/>
  <c r="AB176" i="29"/>
  <c r="AN176" i="30" s="1"/>
  <c r="AN175" i="30"/>
  <c r="AB164" i="29"/>
  <c r="AN164" i="30" s="1"/>
  <c r="AN163" i="30"/>
  <c r="AN140" i="30"/>
  <c r="AN139" i="30"/>
  <c r="AB224" i="29"/>
  <c r="AN224" i="30" s="1"/>
  <c r="AN223" i="30"/>
  <c r="AB188" i="29"/>
  <c r="AN188" i="30" s="1"/>
  <c r="AN187" i="30"/>
  <c r="AB116" i="29"/>
  <c r="AN116" i="30" s="1"/>
  <c r="AN115" i="30"/>
  <c r="AB152" i="29"/>
  <c r="AN152" i="30" s="1"/>
  <c r="AN151" i="30"/>
  <c r="A7" i="36"/>
  <c r="A8" i="36" s="1"/>
  <c r="A9" i="36" s="1"/>
  <c r="A10" i="36" s="1"/>
  <c r="A11" i="36" s="1"/>
  <c r="A12" i="36" s="1"/>
  <c r="A13" i="36" s="1"/>
  <c r="A14" i="36" s="1"/>
  <c r="A15" i="36" s="1"/>
  <c r="D9" i="36"/>
  <c r="D11" i="36"/>
  <c r="A7" i="33"/>
  <c r="A8" i="33" s="1"/>
  <c r="A9" i="33" s="1"/>
  <c r="A10" i="33" s="1"/>
  <c r="A11" i="33" s="1"/>
  <c r="A12" i="33" s="1"/>
  <c r="A13" i="33" s="1"/>
  <c r="A14" i="33" s="1"/>
  <c r="A15" i="33" s="1"/>
  <c r="A16" i="33" s="1"/>
  <c r="A17" i="33" s="1"/>
  <c r="S47" i="29"/>
  <c r="R48" i="29"/>
  <c r="S48" i="29"/>
  <c r="R49" i="29"/>
  <c r="S50" i="29"/>
  <c r="M50" i="29"/>
  <c r="R51" i="29"/>
  <c r="R53" i="29"/>
  <c r="S53" i="29"/>
  <c r="O53" i="29"/>
  <c r="R54" i="29"/>
  <c r="S54" i="29"/>
  <c r="R55" i="29"/>
  <c r="S55" i="29"/>
  <c r="M55" i="29"/>
  <c r="R56" i="29"/>
  <c r="S56" i="29"/>
  <c r="S57" i="29"/>
  <c r="R58" i="29"/>
  <c r="R42" i="29"/>
  <c r="S43" i="29"/>
  <c r="O43" i="29"/>
  <c r="S44" i="29"/>
  <c r="R45" i="29"/>
  <c r="S45" i="29"/>
  <c r="R46" i="29"/>
  <c r="S46" i="29"/>
  <c r="R57" i="29"/>
  <c r="S58" i="29"/>
  <c r="S59" i="29"/>
  <c r="G60" i="29"/>
  <c r="R60" i="29"/>
  <c r="S60" i="29"/>
  <c r="G61" i="29"/>
  <c r="S61" i="29"/>
  <c r="G62" i="29"/>
  <c r="R62" i="29"/>
  <c r="S62" i="29"/>
  <c r="G63" i="29"/>
  <c r="M63" i="29"/>
  <c r="R63" i="29"/>
  <c r="S63" i="29"/>
  <c r="G64" i="29"/>
  <c r="R64" i="29"/>
  <c r="S64" i="29"/>
  <c r="G65" i="29"/>
  <c r="R65" i="29"/>
  <c r="S65" i="29"/>
  <c r="G66" i="29"/>
  <c r="M66" i="29"/>
  <c r="R66" i="29"/>
  <c r="G67" i="29"/>
  <c r="M67" i="29"/>
  <c r="R67" i="29"/>
  <c r="S67" i="29"/>
  <c r="G68" i="29"/>
  <c r="M68" i="29"/>
  <c r="S68" i="29"/>
  <c r="L12" i="29"/>
  <c r="J13" i="29"/>
  <c r="S13" i="29"/>
  <c r="O14" i="29"/>
  <c r="R14" i="29"/>
  <c r="S14" i="29"/>
  <c r="O15" i="29"/>
  <c r="R15" i="29"/>
  <c r="S15" i="29"/>
  <c r="O16" i="29"/>
  <c r="R16" i="29"/>
  <c r="S16" i="29"/>
  <c r="O17" i="29"/>
  <c r="R17" i="29"/>
  <c r="S17" i="29"/>
  <c r="O18" i="29"/>
  <c r="R18" i="29"/>
  <c r="S18" i="29"/>
  <c r="O19" i="29"/>
  <c r="R19" i="29"/>
  <c r="S19" i="29"/>
  <c r="O20" i="29"/>
  <c r="R20" i="29"/>
  <c r="S20" i="29"/>
  <c r="O21" i="29"/>
  <c r="R21" i="29"/>
  <c r="S21" i="29"/>
  <c r="O22" i="29"/>
  <c r="S22" i="29"/>
  <c r="O23" i="29"/>
  <c r="S23" i="29"/>
  <c r="R24" i="29"/>
  <c r="O25" i="29"/>
  <c r="S25" i="29"/>
  <c r="O26" i="29"/>
  <c r="R26" i="29"/>
  <c r="S26" i="29"/>
  <c r="R27" i="29"/>
  <c r="R28" i="29"/>
  <c r="S28" i="29"/>
  <c r="O29" i="29"/>
  <c r="R29" i="29"/>
  <c r="S29" i="29"/>
  <c r="R30" i="29"/>
  <c r="S30" i="29"/>
  <c r="O31" i="29"/>
  <c r="S31" i="29"/>
  <c r="R32" i="29"/>
  <c r="S32" i="29"/>
  <c r="R33" i="29"/>
  <c r="S33" i="29"/>
  <c r="O34" i="29"/>
  <c r="R34" i="29"/>
  <c r="S34" i="29"/>
  <c r="O35" i="29"/>
  <c r="R35" i="29"/>
  <c r="S35" i="29"/>
  <c r="R36" i="29"/>
  <c r="O37" i="29"/>
  <c r="S37" i="29"/>
  <c r="S38" i="29"/>
  <c r="R39" i="29"/>
  <c r="S39" i="29"/>
  <c r="O40" i="29"/>
  <c r="R40" i="29"/>
  <c r="S40" i="29"/>
  <c r="O41" i="29"/>
  <c r="R41" i="29"/>
  <c r="S41" i="29"/>
  <c r="S42" i="29"/>
  <c r="O47" i="29"/>
  <c r="R50" i="29"/>
  <c r="S51" i="29"/>
  <c r="R52" i="29"/>
  <c r="C12" i="29"/>
  <c r="B268" i="30"/>
  <c r="A263" i="29"/>
  <c r="A262" i="29"/>
  <c r="A261" i="29"/>
  <c r="A260" i="29"/>
  <c r="A259" i="29"/>
  <c r="A258" i="29"/>
  <c r="A257" i="29"/>
  <c r="A256" i="29"/>
  <c r="A255" i="29"/>
  <c r="A254" i="29"/>
  <c r="A253" i="29"/>
  <c r="A252" i="29"/>
  <c r="A251" i="29"/>
  <c r="A250" i="29"/>
  <c r="A249" i="29"/>
  <c r="A248" i="29"/>
  <c r="A247" i="29"/>
  <c r="A246" i="29"/>
  <c r="A245" i="29"/>
  <c r="A244" i="29"/>
  <c r="A243" i="29"/>
  <c r="A242" i="29"/>
  <c r="A241" i="29"/>
  <c r="A240" i="29"/>
  <c r="A239" i="29"/>
  <c r="A238" i="29"/>
  <c r="A237" i="29"/>
  <c r="A236" i="29"/>
  <c r="A235" i="29"/>
  <c r="A234" i="29"/>
  <c r="A233" i="29"/>
  <c r="A232" i="29"/>
  <c r="A231" i="29"/>
  <c r="A230" i="29"/>
  <c r="A229" i="29"/>
  <c r="A228" i="29"/>
  <c r="A227" i="29"/>
  <c r="A226" i="29"/>
  <c r="A225" i="29"/>
  <c r="A224" i="29"/>
  <c r="A223" i="29"/>
  <c r="A222" i="29"/>
  <c r="A221" i="29"/>
  <c r="A220" i="29"/>
  <c r="A219" i="29"/>
  <c r="A218" i="29"/>
  <c r="A217" i="29"/>
  <c r="A216" i="29"/>
  <c r="A215" i="29"/>
  <c r="A214" i="29"/>
  <c r="A213" i="29"/>
  <c r="A212" i="29"/>
  <c r="A211" i="29"/>
  <c r="A210" i="29"/>
  <c r="A209" i="29"/>
  <c r="A208" i="29"/>
  <c r="A207" i="29"/>
  <c r="A206" i="29"/>
  <c r="A205" i="29"/>
  <c r="A204" i="29"/>
  <c r="A203" i="29"/>
  <c r="A202" i="29"/>
  <c r="A201" i="29"/>
  <c r="A200" i="29"/>
  <c r="A199" i="29"/>
  <c r="A198" i="29"/>
  <c r="A197" i="29"/>
  <c r="A196" i="29"/>
  <c r="A195" i="29"/>
  <c r="A194" i="29"/>
  <c r="A193" i="29"/>
  <c r="A192" i="29"/>
  <c r="A191" i="29"/>
  <c r="A190" i="29"/>
  <c r="A189" i="29"/>
  <c r="A188" i="29"/>
  <c r="A187" i="29"/>
  <c r="A186" i="29"/>
  <c r="A185" i="29"/>
  <c r="A184" i="29"/>
  <c r="A183" i="29"/>
  <c r="A182" i="29"/>
  <c r="A181" i="29"/>
  <c r="A180" i="29"/>
  <c r="A179" i="29"/>
  <c r="A178" i="29"/>
  <c r="A177" i="29"/>
  <c r="A176" i="29"/>
  <c r="A175" i="29"/>
  <c r="A174" i="29"/>
  <c r="A173" i="29"/>
  <c r="A172" i="29"/>
  <c r="A171" i="29"/>
  <c r="A170" i="29"/>
  <c r="A169" i="29"/>
  <c r="A168" i="29"/>
  <c r="A167" i="29"/>
  <c r="A166" i="29"/>
  <c r="A165" i="29"/>
  <c r="A164" i="29"/>
  <c r="A163" i="29"/>
  <c r="A162" i="29"/>
  <c r="A161" i="29"/>
  <c r="A160" i="29"/>
  <c r="A159" i="29"/>
  <c r="A158" i="29"/>
  <c r="A157" i="29"/>
  <c r="A156" i="29"/>
  <c r="A155" i="29"/>
  <c r="A154" i="29"/>
  <c r="A153" i="29"/>
  <c r="A152" i="29"/>
  <c r="A151" i="29"/>
  <c r="A150" i="29"/>
  <c r="A149" i="29"/>
  <c r="A148" i="29"/>
  <c r="A147" i="29"/>
  <c r="A146" i="29"/>
  <c r="A145" i="29"/>
  <c r="A144" i="29"/>
  <c r="A143" i="29"/>
  <c r="A142" i="29"/>
  <c r="A141" i="29"/>
  <c r="A140" i="29"/>
  <c r="A139" i="29"/>
  <c r="A138" i="29"/>
  <c r="A137" i="29"/>
  <c r="A136" i="29"/>
  <c r="A135" i="29"/>
  <c r="A134" i="29"/>
  <c r="A133" i="29"/>
  <c r="A132" i="29"/>
  <c r="A131" i="29"/>
  <c r="A130" i="29"/>
  <c r="A129" i="29"/>
  <c r="A128" i="29"/>
  <c r="A127" i="29"/>
  <c r="A126" i="29"/>
  <c r="A125" i="29"/>
  <c r="A124" i="29"/>
  <c r="A123" i="29"/>
  <c r="A122" i="29"/>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B268" i="29"/>
  <c r="B269" i="29" s="1"/>
  <c r="B270" i="29" s="1"/>
  <c r="B271" i="29" s="1"/>
  <c r="B272" i="29" s="1"/>
  <c r="G69" i="29"/>
  <c r="G70" i="29"/>
  <c r="G71" i="29"/>
  <c r="G72" i="29"/>
  <c r="G73" i="29"/>
  <c r="G74" i="29"/>
  <c r="G75" i="29"/>
  <c r="G76" i="29"/>
  <c r="G77" i="29"/>
  <c r="G78" i="29"/>
  <c r="G79" i="29"/>
  <c r="G80" i="29"/>
  <c r="G81" i="29"/>
  <c r="G82" i="29"/>
  <c r="G83" i="29"/>
  <c r="G84" i="29"/>
  <c r="G85" i="29"/>
  <c r="G86" i="29"/>
  <c r="G87" i="29"/>
  <c r="G88" i="29"/>
  <c r="G89" i="29"/>
  <c r="G90" i="29"/>
  <c r="G91" i="29"/>
  <c r="G92" i="29"/>
  <c r="G93" i="29"/>
  <c r="G94" i="29"/>
  <c r="G95" i="29"/>
  <c r="G96" i="29"/>
  <c r="G97" i="29"/>
  <c r="G98"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G132" i="29"/>
  <c r="G133" i="29"/>
  <c r="G134" i="29"/>
  <c r="G135" i="29"/>
  <c r="G136" i="29"/>
  <c r="G137" i="29"/>
  <c r="G138" i="29"/>
  <c r="G139" i="29"/>
  <c r="G140" i="29"/>
  <c r="G141" i="29"/>
  <c r="G142" i="29"/>
  <c r="G143" i="29"/>
  <c r="G144" i="29"/>
  <c r="G145" i="29"/>
  <c r="G146" i="29"/>
  <c r="G147" i="29"/>
  <c r="G148" i="29"/>
  <c r="G149" i="29"/>
  <c r="G150" i="29"/>
  <c r="G151" i="29"/>
  <c r="G152" i="29"/>
  <c r="G153" i="29"/>
  <c r="G154" i="29"/>
  <c r="G155" i="29"/>
  <c r="G156" i="29"/>
  <c r="G157" i="29"/>
  <c r="G158" i="29"/>
  <c r="G159" i="29"/>
  <c r="G160" i="29"/>
  <c r="G161" i="29"/>
  <c r="G162" i="29"/>
  <c r="G163" i="29"/>
  <c r="G164" i="29"/>
  <c r="G165" i="29"/>
  <c r="G166" i="29"/>
  <c r="G167" i="29"/>
  <c r="G168" i="29"/>
  <c r="G169" i="29"/>
  <c r="G170" i="29"/>
  <c r="G171" i="29"/>
  <c r="G172" i="29"/>
  <c r="G173" i="29"/>
  <c r="G174" i="29"/>
  <c r="G175" i="29"/>
  <c r="G176" i="29"/>
  <c r="G177" i="29"/>
  <c r="G178" i="29"/>
  <c r="G179" i="29"/>
  <c r="G180" i="29"/>
  <c r="G181" i="29"/>
  <c r="G182" i="29"/>
  <c r="G183" i="29"/>
  <c r="G184" i="29"/>
  <c r="G185" i="29"/>
  <c r="G186" i="29"/>
  <c r="G187" i="29"/>
  <c r="G188" i="29"/>
  <c r="G189" i="29"/>
  <c r="G190" i="29"/>
  <c r="G191" i="29"/>
  <c r="G192" i="29"/>
  <c r="G193" i="29"/>
  <c r="G194" i="29"/>
  <c r="G195" i="29"/>
  <c r="G196" i="29"/>
  <c r="G197" i="29"/>
  <c r="G198" i="29"/>
  <c r="G199" i="29"/>
  <c r="G200" i="29"/>
  <c r="G201" i="29"/>
  <c r="G202" i="29"/>
  <c r="G203" i="29"/>
  <c r="G204" i="29"/>
  <c r="G205" i="29"/>
  <c r="G206" i="29"/>
  <c r="G207" i="29"/>
  <c r="G208" i="29"/>
  <c r="G209" i="29"/>
  <c r="G210" i="29"/>
  <c r="G211" i="29"/>
  <c r="G212" i="29"/>
  <c r="G213" i="29"/>
  <c r="G214" i="29"/>
  <c r="G215" i="29"/>
  <c r="G216" i="29"/>
  <c r="G217" i="29"/>
  <c r="G218" i="29"/>
  <c r="G219" i="29"/>
  <c r="G220" i="29"/>
  <c r="G221" i="29"/>
  <c r="G222" i="29"/>
  <c r="G223" i="29"/>
  <c r="G224" i="29"/>
  <c r="G225" i="29"/>
  <c r="G226" i="29"/>
  <c r="G227" i="29"/>
  <c r="G228" i="29"/>
  <c r="G229" i="29"/>
  <c r="G230" i="29"/>
  <c r="G231" i="29"/>
  <c r="G232" i="29"/>
  <c r="G233" i="29"/>
  <c r="G234" i="29"/>
  <c r="G235" i="29"/>
  <c r="G236" i="29"/>
  <c r="G237" i="29"/>
  <c r="G238" i="29"/>
  <c r="G239" i="29"/>
  <c r="G240" i="29"/>
  <c r="G241" i="29"/>
  <c r="G242" i="29"/>
  <c r="G243" i="29"/>
  <c r="G244" i="29"/>
  <c r="G245" i="29"/>
  <c r="G246" i="29"/>
  <c r="G247" i="29"/>
  <c r="G248" i="29"/>
  <c r="G249" i="29"/>
  <c r="G250" i="29"/>
  <c r="G251" i="29"/>
  <c r="G252" i="29"/>
  <c r="G253" i="29"/>
  <c r="G254" i="29"/>
  <c r="G255" i="29"/>
  <c r="G256" i="29"/>
  <c r="G257" i="29"/>
  <c r="G258" i="29"/>
  <c r="G259" i="29"/>
  <c r="G260" i="29"/>
  <c r="G261" i="29"/>
  <c r="G262" i="29"/>
  <c r="G263" i="29"/>
  <c r="J12"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M132" i="29"/>
  <c r="M133" i="29"/>
  <c r="M134" i="29"/>
  <c r="M135" i="29"/>
  <c r="M136" i="29"/>
  <c r="M137" i="29"/>
  <c r="M138" i="29"/>
  <c r="M139" i="29"/>
  <c r="M140" i="29"/>
  <c r="M141" i="29"/>
  <c r="M142" i="29"/>
  <c r="M143" i="29"/>
  <c r="M144" i="29"/>
  <c r="M145" i="29"/>
  <c r="M146" i="29"/>
  <c r="M147" i="29"/>
  <c r="M148" i="29"/>
  <c r="M149" i="29"/>
  <c r="M150" i="29"/>
  <c r="M151" i="29"/>
  <c r="M152" i="29"/>
  <c r="M153" i="29"/>
  <c r="M154" i="29"/>
  <c r="M155" i="29"/>
  <c r="M156" i="29"/>
  <c r="M157" i="29"/>
  <c r="M158" i="29"/>
  <c r="M159" i="29"/>
  <c r="M160" i="29"/>
  <c r="M161" i="29"/>
  <c r="M162" i="29"/>
  <c r="M163" i="29"/>
  <c r="M164" i="29"/>
  <c r="M165" i="29"/>
  <c r="M166" i="29"/>
  <c r="M167" i="29"/>
  <c r="M168" i="29"/>
  <c r="M169" i="29"/>
  <c r="M170" i="29"/>
  <c r="M171" i="29"/>
  <c r="M172" i="29"/>
  <c r="M173" i="29"/>
  <c r="M174" i="29"/>
  <c r="M175" i="29"/>
  <c r="M176" i="29"/>
  <c r="M177" i="29"/>
  <c r="M178" i="29"/>
  <c r="M179" i="29"/>
  <c r="M180" i="29"/>
  <c r="M181" i="29"/>
  <c r="M182" i="29"/>
  <c r="M183" i="29"/>
  <c r="M184" i="29"/>
  <c r="M185" i="29"/>
  <c r="M186" i="29"/>
  <c r="M187" i="29"/>
  <c r="M188" i="29"/>
  <c r="M189" i="29"/>
  <c r="M190" i="29"/>
  <c r="M191" i="29"/>
  <c r="M192" i="29"/>
  <c r="M193" i="29"/>
  <c r="M194" i="29"/>
  <c r="M195" i="29"/>
  <c r="M196" i="29"/>
  <c r="M197" i="29"/>
  <c r="M198" i="29"/>
  <c r="M199" i="29"/>
  <c r="M200" i="29"/>
  <c r="M201" i="29"/>
  <c r="M202" i="29"/>
  <c r="M203" i="29"/>
  <c r="M204" i="29"/>
  <c r="M205" i="29"/>
  <c r="M206" i="29"/>
  <c r="M207" i="29"/>
  <c r="M208" i="29"/>
  <c r="M209" i="29"/>
  <c r="M210" i="29"/>
  <c r="M211" i="29"/>
  <c r="M212" i="29"/>
  <c r="M213" i="29"/>
  <c r="M214" i="29"/>
  <c r="M215" i="29"/>
  <c r="M216" i="29"/>
  <c r="M217" i="29"/>
  <c r="M218" i="29"/>
  <c r="M219" i="29"/>
  <c r="M220" i="29"/>
  <c r="M221" i="29"/>
  <c r="M222" i="29"/>
  <c r="M223" i="29"/>
  <c r="M224" i="29"/>
  <c r="M225" i="29"/>
  <c r="M226" i="29"/>
  <c r="M227" i="29"/>
  <c r="M228" i="29"/>
  <c r="M229" i="29"/>
  <c r="M230" i="29"/>
  <c r="M231" i="29"/>
  <c r="M232" i="29"/>
  <c r="M233" i="29"/>
  <c r="M234" i="29"/>
  <c r="M235" i="29"/>
  <c r="M236" i="29"/>
  <c r="M237" i="29"/>
  <c r="M238" i="29"/>
  <c r="M239" i="29"/>
  <c r="M240" i="29"/>
  <c r="M241" i="29"/>
  <c r="M242" i="29"/>
  <c r="M243" i="29"/>
  <c r="M244" i="29"/>
  <c r="M245" i="29"/>
  <c r="M246" i="29"/>
  <c r="M247" i="29"/>
  <c r="M248" i="29"/>
  <c r="M249" i="29"/>
  <c r="M250" i="29"/>
  <c r="M251" i="29"/>
  <c r="M252" i="29"/>
  <c r="M253" i="29"/>
  <c r="M254" i="29"/>
  <c r="M255" i="29"/>
  <c r="M256" i="29"/>
  <c r="M257" i="29"/>
  <c r="M258" i="29"/>
  <c r="M259" i="29"/>
  <c r="M260" i="29"/>
  <c r="M261" i="29"/>
  <c r="M262" i="29"/>
  <c r="M263" i="29"/>
  <c r="R69" i="29"/>
  <c r="S69" i="29"/>
  <c r="R70" i="29"/>
  <c r="S70" i="29"/>
  <c r="R71" i="29"/>
  <c r="S71" i="29"/>
  <c r="G10" i="31"/>
  <c r="H10" i="31"/>
  <c r="I10" i="31"/>
  <c r="J10" i="31"/>
  <c r="K10" i="31"/>
  <c r="L10" i="31"/>
  <c r="M10" i="31"/>
  <c r="M11" i="31" s="1"/>
  <c r="N10" i="31"/>
  <c r="H8" i="6"/>
  <c r="J8" i="6" s="1"/>
  <c r="I12" i="6"/>
  <c r="I11" i="6" s="1"/>
  <c r="A7" i="35"/>
  <c r="A8" i="35" s="1"/>
  <c r="A9" i="35" s="1"/>
  <c r="A10" i="35" s="1"/>
  <c r="A11" i="35" s="1"/>
  <c r="A12" i="35" s="1"/>
  <c r="A13" i="35" s="1"/>
  <c r="A14" i="35" s="1"/>
  <c r="A15" i="35" s="1"/>
  <c r="A16" i="35" s="1"/>
  <c r="D9" i="35"/>
  <c r="D11" i="35" s="1"/>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BP6" i="30"/>
  <c r="R12" i="29"/>
  <c r="AK1" i="30"/>
  <c r="CD268" i="30"/>
  <c r="CD269" i="30"/>
  <c r="CD270" i="30"/>
  <c r="CD271" i="30"/>
  <c r="CD272" i="30"/>
  <c r="CD273" i="30"/>
  <c r="CD274" i="30"/>
  <c r="CD275" i="30"/>
  <c r="CD276" i="30"/>
  <c r="CD277" i="30"/>
  <c r="CD278" i="30"/>
  <c r="CD279" i="30"/>
  <c r="CD280" i="30"/>
  <c r="CD281" i="30"/>
  <c r="CD282" i="30"/>
  <c r="CD283" i="30"/>
  <c r="CD284" i="30"/>
  <c r="CD285" i="30"/>
  <c r="CD286" i="30"/>
  <c r="CD287" i="30"/>
  <c r="CD288" i="30"/>
  <c r="CD267" i="30"/>
  <c r="O10" i="12"/>
  <c r="D8" i="30"/>
  <c r="E8" i="30" s="1"/>
  <c r="H8" i="30" s="1"/>
  <c r="K8" i="30" s="1"/>
  <c r="L8" i="30" s="1"/>
  <c r="M8" i="30" s="1"/>
  <c r="N8" i="30" s="1"/>
  <c r="O8" i="30" s="1"/>
  <c r="P8" i="30" s="1"/>
  <c r="Q8" i="30" s="1"/>
  <c r="R8" i="30" s="1"/>
  <c r="S8" i="30" s="1"/>
  <c r="T8" i="30" s="1"/>
  <c r="U8" i="30" s="1"/>
  <c r="V8" i="30" s="1"/>
  <c r="W8" i="30" s="1"/>
  <c r="X8" i="30" s="1"/>
  <c r="Z8" i="30" s="1"/>
  <c r="AA8" i="30" s="1"/>
  <c r="AB8" i="30" s="1"/>
  <c r="AC8" i="30" s="1"/>
  <c r="AD8" i="30" s="1"/>
  <c r="AE8" i="30" s="1"/>
  <c r="AF8" i="30" s="1"/>
  <c r="AG8" i="30" s="1"/>
  <c r="AH8" i="30" s="1"/>
  <c r="AI8" i="30" s="1"/>
  <c r="AJ8" i="30" s="1"/>
  <c r="AK8" i="30" s="1"/>
  <c r="A2" i="31"/>
  <c r="A10" i="31"/>
  <c r="A11" i="31" s="1"/>
  <c r="A12" i="31" s="1"/>
  <c r="A13" i="31" s="1"/>
  <c r="A14" i="31" s="1"/>
  <c r="A15" i="31" s="1"/>
  <c r="A16" i="31" s="1"/>
  <c r="A17" i="31" s="1"/>
  <c r="A18" i="31" s="1"/>
  <c r="A19" i="31" s="1"/>
  <c r="A12" i="12"/>
  <c r="P10" i="12"/>
  <c r="Q10" i="12" s="1"/>
  <c r="R72" i="29"/>
  <c r="S72" i="29"/>
  <c r="S73" i="29"/>
  <c r="S74" i="29"/>
  <c r="S75" i="29"/>
  <c r="S76" i="29"/>
  <c r="S77" i="29"/>
  <c r="S78" i="29"/>
  <c r="S79" i="29"/>
  <c r="S80" i="29"/>
  <c r="S81" i="29"/>
  <c r="T81" i="29"/>
  <c r="S82" i="29"/>
  <c r="T82" i="29"/>
  <c r="S83" i="29"/>
  <c r="T83" i="29"/>
  <c r="S84" i="29"/>
  <c r="T84" i="29"/>
  <c r="S85" i="29"/>
  <c r="T85" i="29"/>
  <c r="S86" i="29"/>
  <c r="T86" i="29"/>
  <c r="S87" i="29"/>
  <c r="T87" i="29"/>
  <c r="S88" i="29"/>
  <c r="S89" i="29"/>
  <c r="S90" i="29"/>
  <c r="S91" i="29"/>
  <c r="S92" i="29"/>
  <c r="S93" i="29"/>
  <c r="S94" i="29"/>
  <c r="S95" i="29"/>
  <c r="S96" i="29"/>
  <c r="S97" i="29"/>
  <c r="S98"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S122" i="29"/>
  <c r="S123" i="29"/>
  <c r="S124" i="29"/>
  <c r="S125" i="29"/>
  <c r="S126" i="29"/>
  <c r="S127" i="29"/>
  <c r="S128" i="29"/>
  <c r="S129" i="29"/>
  <c r="S130" i="29"/>
  <c r="S131" i="29"/>
  <c r="S132" i="29"/>
  <c r="S133" i="29"/>
  <c r="S134" i="29"/>
  <c r="S135" i="29"/>
  <c r="S136" i="29"/>
  <c r="S137" i="29"/>
  <c r="S138" i="29"/>
  <c r="S139" i="29"/>
  <c r="S140" i="29"/>
  <c r="S141" i="29"/>
  <c r="S142" i="29"/>
  <c r="S143" i="29"/>
  <c r="S144" i="29"/>
  <c r="S145" i="29"/>
  <c r="S146" i="29"/>
  <c r="S147" i="29"/>
  <c r="S148" i="29"/>
  <c r="S149" i="29"/>
  <c r="S150" i="29"/>
  <c r="S151" i="29"/>
  <c r="S152" i="29"/>
  <c r="S153" i="29"/>
  <c r="S154" i="29"/>
  <c r="S155" i="29"/>
  <c r="S156" i="29"/>
  <c r="S157" i="29"/>
  <c r="S158" i="29"/>
  <c r="S159" i="29"/>
  <c r="S160" i="29"/>
  <c r="S161" i="29"/>
  <c r="S162" i="29"/>
  <c r="S163" i="29"/>
  <c r="S164" i="29"/>
  <c r="S165" i="29"/>
  <c r="S166" i="29"/>
  <c r="S167" i="29"/>
  <c r="S168" i="29"/>
  <c r="S169" i="29"/>
  <c r="S170" i="29"/>
  <c r="S171" i="29"/>
  <c r="S172" i="29"/>
  <c r="S173" i="29"/>
  <c r="S174" i="29"/>
  <c r="S175" i="29"/>
  <c r="S176" i="29"/>
  <c r="S177" i="29"/>
  <c r="S178" i="29"/>
  <c r="S179" i="29"/>
  <c r="S180" i="29"/>
  <c r="S181" i="29"/>
  <c r="S182" i="29"/>
  <c r="S183" i="29"/>
  <c r="S184" i="29"/>
  <c r="S185" i="29"/>
  <c r="S186" i="29"/>
  <c r="S187" i="29"/>
  <c r="S188" i="29"/>
  <c r="S189" i="29"/>
  <c r="S190" i="29"/>
  <c r="S191" i="29"/>
  <c r="S192" i="29"/>
  <c r="S193" i="29"/>
  <c r="S194" i="29"/>
  <c r="S195" i="29"/>
  <c r="S196" i="29"/>
  <c r="S197" i="29"/>
  <c r="S198" i="29"/>
  <c r="S199" i="29"/>
  <c r="S200" i="29"/>
  <c r="S201" i="29"/>
  <c r="S202" i="29"/>
  <c r="S203" i="29"/>
  <c r="S204" i="29"/>
  <c r="S205" i="29"/>
  <c r="S206" i="29"/>
  <c r="S207" i="29"/>
  <c r="S208" i="29"/>
  <c r="S209" i="29"/>
  <c r="S210" i="29"/>
  <c r="S211" i="29"/>
  <c r="S212" i="29"/>
  <c r="S213" i="29"/>
  <c r="S214" i="29"/>
  <c r="S215" i="29"/>
  <c r="S216" i="29"/>
  <c r="S217" i="29"/>
  <c r="S218" i="29"/>
  <c r="S219" i="29"/>
  <c r="S220" i="29"/>
  <c r="S221" i="29"/>
  <c r="S222" i="29"/>
  <c r="S223" i="29"/>
  <c r="S224" i="29"/>
  <c r="S225" i="29"/>
  <c r="S226" i="29"/>
  <c r="S227" i="29"/>
  <c r="S228" i="29"/>
  <c r="S229" i="29"/>
  <c r="S230" i="29"/>
  <c r="S231" i="29"/>
  <c r="S232" i="29"/>
  <c r="S233" i="29"/>
  <c r="S234" i="29"/>
  <c r="S235" i="29"/>
  <c r="S236" i="29"/>
  <c r="S237" i="29"/>
  <c r="S238" i="29"/>
  <c r="S239" i="29"/>
  <c r="S240" i="29"/>
  <c r="S241" i="29"/>
  <c r="S242" i="29"/>
  <c r="S243" i="29"/>
  <c r="S244" i="29"/>
  <c r="S245" i="29"/>
  <c r="S246" i="29"/>
  <c r="S247" i="29"/>
  <c r="S248" i="29"/>
  <c r="S249" i="29"/>
  <c r="S250" i="29"/>
  <c r="S251" i="29"/>
  <c r="S252" i="29"/>
  <c r="S253" i="29"/>
  <c r="S254" i="29"/>
  <c r="S255" i="29"/>
  <c r="S256" i="29"/>
  <c r="S257" i="29"/>
  <c r="S258" i="29"/>
  <c r="S259" i="29"/>
  <c r="S260" i="29"/>
  <c r="S261" i="29"/>
  <c r="S262" i="29"/>
  <c r="S263" i="29"/>
  <c r="D1" i="4"/>
  <c r="D45" i="4" s="1"/>
  <c r="BJ240" i="30"/>
  <c r="BJ241" i="30"/>
  <c r="BJ242" i="30"/>
  <c r="BJ243" i="30"/>
  <c r="BJ244" i="30"/>
  <c r="BJ245" i="30"/>
  <c r="BJ246" i="30"/>
  <c r="BJ247" i="30"/>
  <c r="BJ248" i="30"/>
  <c r="BJ249" i="30"/>
  <c r="AQ75" i="30"/>
  <c r="AQ76" i="30"/>
  <c r="AQ77" i="30"/>
  <c r="AQ78" i="30"/>
  <c r="AQ79" i="30"/>
  <c r="AQ80" i="30"/>
  <c r="AQ81" i="30"/>
  <c r="AQ82" i="30"/>
  <c r="AQ83" i="30"/>
  <c r="AQ84" i="30"/>
  <c r="AQ85" i="30"/>
  <c r="AQ86" i="30"/>
  <c r="AQ87" i="30"/>
  <c r="AQ88" i="30"/>
  <c r="AQ89" i="30"/>
  <c r="AQ90" i="30"/>
  <c r="AQ91" i="30"/>
  <c r="AQ92" i="30"/>
  <c r="AQ93" i="30"/>
  <c r="AQ94" i="30"/>
  <c r="AQ95" i="30"/>
  <c r="AQ96" i="30"/>
  <c r="AQ97" i="30"/>
  <c r="AQ98" i="30"/>
  <c r="AQ99" i="30"/>
  <c r="AQ100" i="30"/>
  <c r="AQ101" i="30"/>
  <c r="AQ102" i="30"/>
  <c r="AQ103" i="30"/>
  <c r="AQ104" i="30"/>
  <c r="AQ105" i="30"/>
  <c r="AQ106" i="30"/>
  <c r="AQ107" i="30"/>
  <c r="AQ108" i="30"/>
  <c r="AQ109" i="30"/>
  <c r="AQ110" i="30"/>
  <c r="AQ111" i="30"/>
  <c r="AQ112" i="30"/>
  <c r="AQ113" i="30"/>
  <c r="AQ114" i="30"/>
  <c r="AQ115" i="30"/>
  <c r="AQ116" i="30"/>
  <c r="AQ117" i="30"/>
  <c r="AQ118" i="30"/>
  <c r="AQ119" i="30"/>
  <c r="AQ120" i="30"/>
  <c r="AQ121" i="30"/>
  <c r="AQ122" i="30"/>
  <c r="AQ123" i="30"/>
  <c r="AQ124" i="30"/>
  <c r="AQ125" i="30"/>
  <c r="AQ126" i="30"/>
  <c r="AQ127" i="30"/>
  <c r="AQ128" i="30"/>
  <c r="AQ129" i="30"/>
  <c r="AQ130" i="30"/>
  <c r="AQ131" i="30"/>
  <c r="AQ132" i="30"/>
  <c r="AQ133" i="30"/>
  <c r="AQ134" i="30"/>
  <c r="AQ135" i="30"/>
  <c r="AQ136" i="30"/>
  <c r="AQ137" i="30"/>
  <c r="AQ138" i="30"/>
  <c r="AQ139" i="30"/>
  <c r="AQ140" i="30"/>
  <c r="AQ141" i="30"/>
  <c r="AQ142" i="30"/>
  <c r="AQ143" i="30"/>
  <c r="AQ144" i="30"/>
  <c r="AQ145" i="30"/>
  <c r="AQ146" i="30"/>
  <c r="AQ147" i="30"/>
  <c r="AQ148" i="30"/>
  <c r="AQ149" i="30"/>
  <c r="AQ150" i="30"/>
  <c r="AQ151" i="30"/>
  <c r="AQ152" i="30"/>
  <c r="AQ153" i="30"/>
  <c r="AQ154" i="30"/>
  <c r="AQ155" i="30"/>
  <c r="AQ156" i="30"/>
  <c r="AQ157" i="30"/>
  <c r="AQ158" i="30"/>
  <c r="AQ159" i="30"/>
  <c r="AQ160" i="30"/>
  <c r="AQ161" i="30"/>
  <c r="AQ162" i="30"/>
  <c r="AQ163" i="30"/>
  <c r="AQ164" i="30"/>
  <c r="AQ165" i="30"/>
  <c r="AQ166" i="30"/>
  <c r="AQ167" i="30"/>
  <c r="AQ168" i="30"/>
  <c r="AQ169" i="30"/>
  <c r="AQ170" i="30"/>
  <c r="AQ171" i="30"/>
  <c r="AQ172" i="30"/>
  <c r="AQ173" i="30"/>
  <c r="AQ174" i="30"/>
  <c r="AQ175" i="30"/>
  <c r="AQ176" i="30"/>
  <c r="AQ177" i="30"/>
  <c r="AQ178" i="30"/>
  <c r="AQ179" i="30"/>
  <c r="AQ180" i="30"/>
  <c r="AQ181" i="30"/>
  <c r="AQ182" i="30"/>
  <c r="AQ183" i="30"/>
  <c r="AQ184" i="30"/>
  <c r="AQ185" i="30"/>
  <c r="AQ186" i="30"/>
  <c r="AQ187" i="30"/>
  <c r="AQ188" i="30"/>
  <c r="AQ189" i="30"/>
  <c r="AQ190" i="30"/>
  <c r="AQ191" i="30"/>
  <c r="AQ192" i="30"/>
  <c r="AQ193" i="30"/>
  <c r="AQ194" i="30"/>
  <c r="AQ195" i="30"/>
  <c r="AQ196" i="30"/>
  <c r="AQ197" i="30"/>
  <c r="AQ198" i="30"/>
  <c r="AQ199" i="30"/>
  <c r="AQ200" i="30"/>
  <c r="AQ201" i="30"/>
  <c r="AQ202" i="30"/>
  <c r="AQ203" i="30"/>
  <c r="AQ204" i="30"/>
  <c r="AQ205" i="30"/>
  <c r="AQ206" i="30"/>
  <c r="AQ207" i="30"/>
  <c r="AQ208" i="30"/>
  <c r="AQ209" i="30"/>
  <c r="AQ210" i="30"/>
  <c r="AQ211" i="30"/>
  <c r="AQ212" i="30"/>
  <c r="AQ213" i="30"/>
  <c r="AQ214" i="30"/>
  <c r="AQ215" i="30"/>
  <c r="AQ216" i="30"/>
  <c r="AQ217" i="30"/>
  <c r="AQ218" i="30"/>
  <c r="AQ219" i="30"/>
  <c r="AQ220" i="30"/>
  <c r="AQ221" i="30"/>
  <c r="AQ222" i="30"/>
  <c r="AQ223" i="30"/>
  <c r="AQ224" i="30"/>
  <c r="AQ225" i="30"/>
  <c r="AQ226" i="30"/>
  <c r="AQ227" i="30"/>
  <c r="AQ228" i="30"/>
  <c r="AQ229" i="30"/>
  <c r="AQ230" i="30"/>
  <c r="AQ231" i="30"/>
  <c r="AQ232" i="30"/>
  <c r="AQ233" i="30"/>
  <c r="AQ234" i="30"/>
  <c r="AQ235" i="30"/>
  <c r="AQ236" i="30"/>
  <c r="AQ237" i="30"/>
  <c r="AQ238" i="30"/>
  <c r="AQ239" i="30"/>
  <c r="AQ240" i="30"/>
  <c r="AQ241" i="30"/>
  <c r="AQ242" i="30"/>
  <c r="AQ243" i="30"/>
  <c r="AQ244" i="30"/>
  <c r="AQ245" i="30"/>
  <c r="AQ246" i="30"/>
  <c r="AQ247" i="30"/>
  <c r="AQ248" i="30"/>
  <c r="AQ249" i="30"/>
  <c r="D27" i="4"/>
  <c r="AR75" i="30"/>
  <c r="AR76" i="30"/>
  <c r="AR77" i="30"/>
  <c r="AR78" i="30"/>
  <c r="AR79" i="30"/>
  <c r="AR80" i="30"/>
  <c r="AR81" i="30"/>
  <c r="AR82" i="30"/>
  <c r="AR83" i="30"/>
  <c r="AR84" i="30"/>
  <c r="AR85" i="30"/>
  <c r="AR86" i="30"/>
  <c r="AR87" i="30"/>
  <c r="AR88" i="30"/>
  <c r="AR89" i="30"/>
  <c r="AR90" i="30"/>
  <c r="AR91" i="30"/>
  <c r="AR92" i="30"/>
  <c r="AR93" i="30"/>
  <c r="AR94" i="30"/>
  <c r="AR95" i="30"/>
  <c r="AR96" i="30"/>
  <c r="AR97" i="30"/>
  <c r="AR98" i="30"/>
  <c r="AR99" i="30"/>
  <c r="AR100" i="30"/>
  <c r="AR101" i="30"/>
  <c r="AR102" i="30"/>
  <c r="AR103" i="30"/>
  <c r="AR104" i="30"/>
  <c r="AR105" i="30"/>
  <c r="AR106" i="30"/>
  <c r="AR107" i="30"/>
  <c r="AR108" i="30"/>
  <c r="AR109" i="30"/>
  <c r="AR110" i="30"/>
  <c r="AR111" i="30"/>
  <c r="AR112" i="30"/>
  <c r="AR113" i="30"/>
  <c r="AR114" i="30"/>
  <c r="AR115" i="30"/>
  <c r="AR116" i="30"/>
  <c r="AR117" i="30"/>
  <c r="AR118" i="30"/>
  <c r="AR119" i="30"/>
  <c r="AR120" i="30"/>
  <c r="AR121" i="30"/>
  <c r="AR122" i="30"/>
  <c r="AR123" i="30"/>
  <c r="AR124" i="30"/>
  <c r="AR125" i="30"/>
  <c r="AR126" i="30"/>
  <c r="AR127" i="30"/>
  <c r="AR128" i="30"/>
  <c r="AR129" i="30"/>
  <c r="AR130" i="30"/>
  <c r="AR131" i="30"/>
  <c r="AR132" i="30"/>
  <c r="AR133" i="30"/>
  <c r="AR134" i="30"/>
  <c r="AR135" i="30"/>
  <c r="AR136" i="30"/>
  <c r="AR137" i="30"/>
  <c r="AR138" i="30"/>
  <c r="AR139" i="30"/>
  <c r="AR140" i="30"/>
  <c r="AR141" i="30"/>
  <c r="AR142" i="30"/>
  <c r="AR143" i="30"/>
  <c r="AR144" i="30"/>
  <c r="AR145" i="30"/>
  <c r="AR146" i="30"/>
  <c r="AR147" i="30"/>
  <c r="AR148" i="30"/>
  <c r="AR149" i="30"/>
  <c r="AR150" i="30"/>
  <c r="AR151" i="30"/>
  <c r="AR152" i="30"/>
  <c r="AR153" i="30"/>
  <c r="AR154" i="30"/>
  <c r="AR155" i="30"/>
  <c r="AR156" i="30"/>
  <c r="AR157" i="30"/>
  <c r="AR158" i="30"/>
  <c r="AR159" i="30"/>
  <c r="AR160" i="30"/>
  <c r="AR161" i="30"/>
  <c r="AR162" i="30"/>
  <c r="AR163" i="30"/>
  <c r="AR164" i="30"/>
  <c r="AR165" i="30"/>
  <c r="AR166" i="30"/>
  <c r="AR167" i="30"/>
  <c r="AR168" i="30"/>
  <c r="AR169" i="30"/>
  <c r="AR170" i="30"/>
  <c r="AR171" i="30"/>
  <c r="AR172" i="30"/>
  <c r="AR173" i="30"/>
  <c r="AR174" i="30"/>
  <c r="AR175" i="30"/>
  <c r="AR176" i="30"/>
  <c r="AR177" i="30"/>
  <c r="AR178" i="30"/>
  <c r="AR179" i="30"/>
  <c r="AR180" i="30"/>
  <c r="AR181" i="30"/>
  <c r="AR182" i="30"/>
  <c r="AR183" i="30"/>
  <c r="AR184" i="30"/>
  <c r="AR185" i="30"/>
  <c r="AR186" i="30"/>
  <c r="AR187" i="30"/>
  <c r="AR188" i="30"/>
  <c r="AR189" i="30"/>
  <c r="AR190" i="30"/>
  <c r="AR191" i="30"/>
  <c r="AR192" i="30"/>
  <c r="AR193" i="30"/>
  <c r="AR194" i="30"/>
  <c r="AR195" i="30"/>
  <c r="AR196" i="30"/>
  <c r="AR197" i="30"/>
  <c r="AR198" i="30"/>
  <c r="AR199" i="30"/>
  <c r="AR200" i="30"/>
  <c r="AR201" i="30"/>
  <c r="AR202" i="30"/>
  <c r="AR203" i="30"/>
  <c r="AR204" i="30"/>
  <c r="AR205" i="30"/>
  <c r="AR206" i="30"/>
  <c r="AR207" i="30"/>
  <c r="AR208" i="30"/>
  <c r="AR209" i="30"/>
  <c r="AR210" i="30"/>
  <c r="AR211" i="30"/>
  <c r="AR212" i="30"/>
  <c r="AR213" i="30"/>
  <c r="AR214" i="30"/>
  <c r="AR215" i="30"/>
  <c r="AR216" i="30"/>
  <c r="AR217" i="30"/>
  <c r="AR218" i="30"/>
  <c r="AR219" i="30"/>
  <c r="AR220" i="30"/>
  <c r="AR221" i="30"/>
  <c r="AR222" i="30"/>
  <c r="AR223" i="30"/>
  <c r="AR224" i="30"/>
  <c r="AR225" i="30"/>
  <c r="AR226" i="30"/>
  <c r="AR227" i="30"/>
  <c r="AR228" i="30"/>
  <c r="AR229" i="30"/>
  <c r="AR230" i="30"/>
  <c r="AR231" i="30"/>
  <c r="AR232" i="30"/>
  <c r="AR233" i="30"/>
  <c r="AR234" i="30"/>
  <c r="AR235" i="30"/>
  <c r="AR236" i="30"/>
  <c r="AR237" i="30"/>
  <c r="AR238" i="30"/>
  <c r="AR239" i="30"/>
  <c r="AR240" i="30"/>
  <c r="AR241" i="30"/>
  <c r="AR242" i="30"/>
  <c r="AR243" i="30"/>
  <c r="AR244" i="30"/>
  <c r="AR245" i="30"/>
  <c r="AR246" i="30"/>
  <c r="AR247" i="30"/>
  <c r="AR248" i="30"/>
  <c r="AR249" i="30"/>
  <c r="D30" i="4"/>
  <c r="D31" i="4"/>
  <c r="D36" i="4"/>
  <c r="AZ75" i="30"/>
  <c r="AZ76" i="30"/>
  <c r="AZ77" i="30"/>
  <c r="AZ78" i="30"/>
  <c r="AZ79" i="30"/>
  <c r="AZ80" i="30"/>
  <c r="AZ81" i="30"/>
  <c r="AZ82" i="30"/>
  <c r="AZ83" i="30"/>
  <c r="AZ84" i="30"/>
  <c r="AZ85" i="30"/>
  <c r="AZ86" i="30"/>
  <c r="AZ87" i="30"/>
  <c r="AZ88" i="30"/>
  <c r="AZ89" i="30"/>
  <c r="AZ90" i="30"/>
  <c r="AZ91" i="30"/>
  <c r="AZ92" i="30"/>
  <c r="AZ93" i="30"/>
  <c r="AZ94" i="30"/>
  <c r="AZ95" i="30"/>
  <c r="AZ96" i="30"/>
  <c r="AZ97" i="30"/>
  <c r="AZ98" i="30"/>
  <c r="AZ99" i="30"/>
  <c r="AZ100" i="30"/>
  <c r="AZ101" i="30"/>
  <c r="AZ102" i="30"/>
  <c r="AZ103" i="30"/>
  <c r="AZ104" i="30"/>
  <c r="AZ105" i="30"/>
  <c r="AZ106" i="30"/>
  <c r="AZ107" i="30"/>
  <c r="AZ108" i="30"/>
  <c r="AZ109" i="30"/>
  <c r="AZ110" i="30"/>
  <c r="AZ111" i="30"/>
  <c r="AZ112" i="30"/>
  <c r="AZ113" i="30"/>
  <c r="AZ114" i="30"/>
  <c r="AZ115" i="30"/>
  <c r="AZ116" i="30"/>
  <c r="AZ117" i="30"/>
  <c r="AZ118" i="30"/>
  <c r="AZ119" i="30"/>
  <c r="AZ120" i="30"/>
  <c r="AZ121" i="30"/>
  <c r="AZ122" i="30"/>
  <c r="AZ123" i="30"/>
  <c r="AZ124" i="30"/>
  <c r="AZ125" i="30"/>
  <c r="AZ126" i="30"/>
  <c r="AZ127" i="30"/>
  <c r="AZ128" i="30"/>
  <c r="AZ129" i="30"/>
  <c r="AZ130" i="30"/>
  <c r="AZ131" i="30"/>
  <c r="AZ132" i="30"/>
  <c r="AZ133" i="30"/>
  <c r="AZ134" i="30"/>
  <c r="AZ135" i="30"/>
  <c r="AZ136" i="30"/>
  <c r="AZ137" i="30"/>
  <c r="AZ138" i="30"/>
  <c r="AZ139" i="30"/>
  <c r="AZ140" i="30"/>
  <c r="AZ141" i="30"/>
  <c r="AZ142" i="30"/>
  <c r="AZ143" i="30"/>
  <c r="AZ144" i="30"/>
  <c r="AZ145" i="30"/>
  <c r="AZ146" i="30"/>
  <c r="AZ147" i="30"/>
  <c r="AZ148" i="30"/>
  <c r="AZ149" i="30"/>
  <c r="AZ150" i="30"/>
  <c r="AZ151" i="30"/>
  <c r="AZ152" i="30"/>
  <c r="AZ153" i="30"/>
  <c r="AZ154" i="30"/>
  <c r="AZ155" i="30"/>
  <c r="AZ156" i="30"/>
  <c r="AZ157" i="30"/>
  <c r="AZ158" i="30"/>
  <c r="AZ159" i="30"/>
  <c r="AZ160" i="30"/>
  <c r="AZ161" i="30"/>
  <c r="AZ162" i="30"/>
  <c r="AZ163" i="30"/>
  <c r="AZ164" i="30"/>
  <c r="AZ165" i="30"/>
  <c r="AZ166" i="30"/>
  <c r="AZ167" i="30"/>
  <c r="AZ168" i="30"/>
  <c r="AZ169" i="30"/>
  <c r="AZ170" i="30"/>
  <c r="AZ171" i="30"/>
  <c r="AZ172" i="30"/>
  <c r="AZ173" i="30"/>
  <c r="AZ174" i="30"/>
  <c r="AZ175" i="30"/>
  <c r="AZ176" i="30"/>
  <c r="AZ177" i="30"/>
  <c r="AZ178" i="30"/>
  <c r="AZ179" i="30"/>
  <c r="AZ180" i="30"/>
  <c r="AZ181" i="30"/>
  <c r="AZ182" i="30"/>
  <c r="AZ183" i="30"/>
  <c r="AZ184" i="30"/>
  <c r="AZ185" i="30"/>
  <c r="AZ186" i="30"/>
  <c r="AZ187" i="30"/>
  <c r="AZ188" i="30"/>
  <c r="AZ189" i="30"/>
  <c r="AZ190" i="30"/>
  <c r="AZ191" i="30"/>
  <c r="AZ192" i="30"/>
  <c r="AZ193" i="30"/>
  <c r="AZ194" i="30"/>
  <c r="AZ195" i="30"/>
  <c r="AZ196" i="30"/>
  <c r="AZ197" i="30"/>
  <c r="AZ198" i="30"/>
  <c r="AZ199" i="30"/>
  <c r="AZ200" i="30"/>
  <c r="AZ201" i="30"/>
  <c r="AZ202" i="30"/>
  <c r="AZ203" i="30"/>
  <c r="AZ204" i="30"/>
  <c r="AZ205" i="30"/>
  <c r="AZ206" i="30"/>
  <c r="AZ207" i="30"/>
  <c r="AZ208" i="30"/>
  <c r="AZ209" i="30"/>
  <c r="AZ210" i="30"/>
  <c r="AZ211" i="30"/>
  <c r="AZ212" i="30"/>
  <c r="AZ213" i="30"/>
  <c r="AZ214" i="30"/>
  <c r="AZ215" i="30"/>
  <c r="AZ216" i="30"/>
  <c r="AZ217" i="30"/>
  <c r="AZ218" i="30"/>
  <c r="AZ219" i="30"/>
  <c r="AZ220" i="30"/>
  <c r="AZ221" i="30"/>
  <c r="AZ222" i="30"/>
  <c r="AZ223" i="30"/>
  <c r="AZ224" i="30"/>
  <c r="AZ225" i="30"/>
  <c r="AZ226" i="30"/>
  <c r="AZ227" i="30"/>
  <c r="AZ228" i="30"/>
  <c r="AZ229" i="30"/>
  <c r="AZ230" i="30"/>
  <c r="AZ231" i="30"/>
  <c r="AZ232" i="30"/>
  <c r="AZ233" i="30"/>
  <c r="AZ234" i="30"/>
  <c r="AZ235" i="30"/>
  <c r="AZ236" i="30"/>
  <c r="AZ237" i="30"/>
  <c r="AZ238" i="30"/>
  <c r="AZ239" i="30"/>
  <c r="AZ240" i="30"/>
  <c r="AZ241" i="30"/>
  <c r="AZ242" i="30"/>
  <c r="AZ243" i="30"/>
  <c r="AZ244" i="30"/>
  <c r="AZ245" i="30"/>
  <c r="AZ246" i="30"/>
  <c r="AZ247" i="30"/>
  <c r="AZ248" i="30"/>
  <c r="AZ249" i="30"/>
  <c r="D38" i="4"/>
  <c r="AS75" i="30"/>
  <c r="AS76" i="30"/>
  <c r="AS77" i="30"/>
  <c r="AS78" i="30"/>
  <c r="AS79" i="30"/>
  <c r="AS80" i="30"/>
  <c r="AS81" i="30"/>
  <c r="AS82" i="30"/>
  <c r="AS83" i="30"/>
  <c r="AS84" i="30"/>
  <c r="AS85" i="30"/>
  <c r="AS86" i="30"/>
  <c r="AS87" i="30"/>
  <c r="AS88" i="30"/>
  <c r="AS89" i="30"/>
  <c r="AS90" i="30"/>
  <c r="AS91" i="30"/>
  <c r="AS92" i="30"/>
  <c r="AS93" i="30"/>
  <c r="AS94" i="30"/>
  <c r="AS95" i="30"/>
  <c r="AS96" i="30"/>
  <c r="AS97" i="30"/>
  <c r="AS98" i="30"/>
  <c r="AS99" i="30"/>
  <c r="AS100" i="30"/>
  <c r="AS101" i="30"/>
  <c r="AS102" i="30"/>
  <c r="AS103" i="30"/>
  <c r="AS104" i="30"/>
  <c r="AS105" i="30"/>
  <c r="AS106" i="30"/>
  <c r="AS107" i="30"/>
  <c r="AS108" i="30"/>
  <c r="AS109" i="30"/>
  <c r="AS110" i="30"/>
  <c r="AS111" i="30"/>
  <c r="AS112" i="30"/>
  <c r="AS113" i="30"/>
  <c r="AS114" i="30"/>
  <c r="AS115" i="30"/>
  <c r="AS116" i="30"/>
  <c r="AS117" i="30"/>
  <c r="AS118" i="30"/>
  <c r="AS119" i="30"/>
  <c r="AS120" i="30"/>
  <c r="AS121" i="30"/>
  <c r="AS122" i="30"/>
  <c r="AS123" i="30"/>
  <c r="AS124" i="30"/>
  <c r="AS125" i="30"/>
  <c r="AS126" i="30"/>
  <c r="AS127" i="30"/>
  <c r="AS128" i="30"/>
  <c r="AS129" i="30"/>
  <c r="AS130" i="30"/>
  <c r="AS131" i="30"/>
  <c r="AS132" i="30"/>
  <c r="AS133" i="30"/>
  <c r="AS134" i="30"/>
  <c r="AS135" i="30"/>
  <c r="AS136" i="30"/>
  <c r="AS137" i="30"/>
  <c r="AS138" i="30"/>
  <c r="AS139" i="30"/>
  <c r="AS140" i="30"/>
  <c r="AS141" i="30"/>
  <c r="AS142" i="30"/>
  <c r="AS143" i="30"/>
  <c r="AS144" i="30"/>
  <c r="AS145" i="30"/>
  <c r="AS146" i="30"/>
  <c r="AS147" i="30"/>
  <c r="AS148" i="30"/>
  <c r="AS149" i="30"/>
  <c r="AS150" i="30"/>
  <c r="AS151" i="30"/>
  <c r="AS152" i="30"/>
  <c r="AS153" i="30"/>
  <c r="AS154" i="30"/>
  <c r="AS155" i="30"/>
  <c r="AS156" i="30"/>
  <c r="AS157" i="30"/>
  <c r="AS158" i="30"/>
  <c r="AS159" i="30"/>
  <c r="AS160" i="30"/>
  <c r="AS161" i="30"/>
  <c r="AS162" i="30"/>
  <c r="AS163" i="30"/>
  <c r="AS164" i="30"/>
  <c r="AS165" i="30"/>
  <c r="AS166" i="30"/>
  <c r="AS167" i="30"/>
  <c r="AS168" i="30"/>
  <c r="AS169" i="30"/>
  <c r="AS170" i="30"/>
  <c r="AS171" i="30"/>
  <c r="AS172" i="30"/>
  <c r="AS173" i="30"/>
  <c r="AS174" i="30"/>
  <c r="AS175" i="30"/>
  <c r="AS176" i="30"/>
  <c r="AS177" i="30"/>
  <c r="AS178" i="30"/>
  <c r="AS179" i="30"/>
  <c r="AS180" i="30"/>
  <c r="AS181" i="30"/>
  <c r="AS182" i="30"/>
  <c r="AS183" i="30"/>
  <c r="AS184" i="30"/>
  <c r="AS185" i="30"/>
  <c r="AS186" i="30"/>
  <c r="AS187" i="30"/>
  <c r="AS188" i="30"/>
  <c r="AS189" i="30"/>
  <c r="AS190" i="30"/>
  <c r="AS191" i="30"/>
  <c r="AS192" i="30"/>
  <c r="AS193" i="30"/>
  <c r="AS194" i="30"/>
  <c r="AS195" i="30"/>
  <c r="AS196" i="30"/>
  <c r="AS197" i="30"/>
  <c r="AS198" i="30"/>
  <c r="AS199" i="30"/>
  <c r="AS200" i="30"/>
  <c r="AS201" i="30"/>
  <c r="AS202" i="30"/>
  <c r="AS203" i="30"/>
  <c r="AS204" i="30"/>
  <c r="AS205" i="30"/>
  <c r="AS206" i="30"/>
  <c r="AS207" i="30"/>
  <c r="AS208" i="30"/>
  <c r="AS209" i="30"/>
  <c r="AS210" i="30"/>
  <c r="AS211" i="30"/>
  <c r="AS212" i="30"/>
  <c r="AS213" i="30"/>
  <c r="AS214" i="30"/>
  <c r="AS215" i="30"/>
  <c r="AS216" i="30"/>
  <c r="AS217" i="30"/>
  <c r="AS218" i="30"/>
  <c r="AS219" i="30"/>
  <c r="AS220" i="30"/>
  <c r="AS221" i="30"/>
  <c r="AS222" i="30"/>
  <c r="AS223" i="30"/>
  <c r="AS224" i="30"/>
  <c r="AS225" i="30"/>
  <c r="AS226" i="30"/>
  <c r="AS227" i="30"/>
  <c r="AS228" i="30"/>
  <c r="AS229" i="30"/>
  <c r="AS230" i="30"/>
  <c r="AS231" i="30"/>
  <c r="AS232" i="30"/>
  <c r="AS233" i="30"/>
  <c r="AS234" i="30"/>
  <c r="AS235" i="30"/>
  <c r="AS236" i="30"/>
  <c r="AS237" i="30"/>
  <c r="AS238" i="30"/>
  <c r="AS239" i="30"/>
  <c r="AS240" i="30"/>
  <c r="AS241" i="30"/>
  <c r="AS242" i="30"/>
  <c r="AS243" i="30"/>
  <c r="AS244" i="30"/>
  <c r="AS245" i="30"/>
  <c r="AS246" i="30"/>
  <c r="AS247" i="30"/>
  <c r="AS248" i="30"/>
  <c r="AS249" i="30"/>
  <c r="D39" i="4"/>
  <c r="BJ75" i="30"/>
  <c r="BJ76" i="30"/>
  <c r="BJ77" i="30"/>
  <c r="BJ78" i="30"/>
  <c r="BJ79" i="30"/>
  <c r="BJ80" i="30"/>
  <c r="BJ81" i="30"/>
  <c r="BJ82" i="30"/>
  <c r="BJ83" i="30"/>
  <c r="BJ84" i="30"/>
  <c r="BJ85" i="30"/>
  <c r="BJ86" i="30"/>
  <c r="BJ87" i="30"/>
  <c r="BJ88" i="30"/>
  <c r="BJ89" i="30"/>
  <c r="BJ90" i="30"/>
  <c r="BJ91" i="30"/>
  <c r="BJ92" i="30"/>
  <c r="BJ93" i="30"/>
  <c r="BJ94" i="30"/>
  <c r="BJ95" i="30"/>
  <c r="BJ96" i="30"/>
  <c r="BJ97" i="30"/>
  <c r="BJ98" i="30"/>
  <c r="BJ99" i="30"/>
  <c r="BJ100" i="30"/>
  <c r="BJ101" i="30"/>
  <c r="BJ102" i="30"/>
  <c r="BJ103" i="30"/>
  <c r="BJ104" i="30"/>
  <c r="BJ105" i="30"/>
  <c r="BJ106" i="30"/>
  <c r="BJ107" i="30"/>
  <c r="BJ108" i="30"/>
  <c r="BJ109" i="30"/>
  <c r="BJ110" i="30"/>
  <c r="BJ111" i="30"/>
  <c r="BJ112" i="30"/>
  <c r="BJ113" i="30"/>
  <c r="BJ114" i="30"/>
  <c r="BJ115" i="30"/>
  <c r="BJ116" i="30"/>
  <c r="BJ117" i="30"/>
  <c r="BJ118" i="30"/>
  <c r="BJ119" i="30"/>
  <c r="BJ120" i="30"/>
  <c r="BJ121" i="30"/>
  <c r="BJ122" i="30"/>
  <c r="BJ123" i="30"/>
  <c r="BJ124" i="30"/>
  <c r="BJ125" i="30"/>
  <c r="BJ126" i="30"/>
  <c r="BJ127" i="30"/>
  <c r="BJ128" i="30"/>
  <c r="BJ129" i="30"/>
  <c r="BJ130" i="30"/>
  <c r="BJ131" i="30"/>
  <c r="BJ132" i="30"/>
  <c r="BJ133" i="30"/>
  <c r="BJ134" i="30"/>
  <c r="BJ135" i="30"/>
  <c r="BJ136" i="30"/>
  <c r="BJ137" i="30"/>
  <c r="BJ138" i="30"/>
  <c r="BJ139" i="30"/>
  <c r="BJ140" i="30"/>
  <c r="BJ141" i="30"/>
  <c r="BJ142" i="30"/>
  <c r="BJ143" i="30"/>
  <c r="BJ144" i="30"/>
  <c r="BJ145" i="30"/>
  <c r="BJ146" i="30"/>
  <c r="BJ147" i="30"/>
  <c r="BJ148" i="30"/>
  <c r="BJ149" i="30"/>
  <c r="BJ150" i="30"/>
  <c r="BJ151" i="30"/>
  <c r="BJ152" i="30"/>
  <c r="BJ153" i="30"/>
  <c r="BJ154" i="30"/>
  <c r="BJ155" i="30"/>
  <c r="BJ156" i="30"/>
  <c r="BJ157" i="30"/>
  <c r="BJ158" i="30"/>
  <c r="BJ159" i="30"/>
  <c r="BJ160" i="30"/>
  <c r="BJ161" i="30"/>
  <c r="BJ162" i="30"/>
  <c r="BJ163" i="30"/>
  <c r="BJ164" i="30"/>
  <c r="BJ165" i="30"/>
  <c r="BJ166" i="30"/>
  <c r="BJ167" i="30"/>
  <c r="BJ168" i="30"/>
  <c r="BJ169" i="30"/>
  <c r="BJ170" i="30"/>
  <c r="BJ171" i="30"/>
  <c r="BJ172" i="30"/>
  <c r="BJ173" i="30"/>
  <c r="BJ174" i="30"/>
  <c r="BJ175" i="30"/>
  <c r="BJ176" i="30"/>
  <c r="BJ177" i="30"/>
  <c r="BJ178" i="30"/>
  <c r="BJ179" i="30"/>
  <c r="BJ180" i="30"/>
  <c r="BJ181" i="30"/>
  <c r="BJ182" i="30"/>
  <c r="BJ183" i="30"/>
  <c r="BJ184" i="30"/>
  <c r="BJ185" i="30"/>
  <c r="BJ186" i="30"/>
  <c r="BJ187" i="30"/>
  <c r="BJ188" i="30"/>
  <c r="BJ189" i="30"/>
  <c r="BJ190" i="30"/>
  <c r="BJ191" i="30"/>
  <c r="BJ192" i="30"/>
  <c r="BJ193" i="30"/>
  <c r="BJ194" i="30"/>
  <c r="BJ195" i="30"/>
  <c r="BJ196" i="30"/>
  <c r="BJ197" i="30"/>
  <c r="BJ198" i="30"/>
  <c r="BJ199" i="30"/>
  <c r="BJ200" i="30"/>
  <c r="BJ201" i="30"/>
  <c r="BJ202" i="30"/>
  <c r="BJ203" i="30"/>
  <c r="BJ204" i="30"/>
  <c r="BJ205" i="30"/>
  <c r="BJ206" i="30"/>
  <c r="BJ207" i="30"/>
  <c r="BJ208" i="30"/>
  <c r="BJ209" i="30"/>
  <c r="BJ210" i="30"/>
  <c r="BJ211" i="30"/>
  <c r="BJ212" i="30"/>
  <c r="BJ213" i="30"/>
  <c r="BJ214" i="30"/>
  <c r="BJ215" i="30"/>
  <c r="BJ216" i="30"/>
  <c r="BJ217" i="30"/>
  <c r="BJ218" i="30"/>
  <c r="BJ219" i="30"/>
  <c r="BJ220" i="30"/>
  <c r="BJ221" i="30"/>
  <c r="BJ222" i="30"/>
  <c r="BJ223" i="30"/>
  <c r="BJ224" i="30"/>
  <c r="BJ225" i="30"/>
  <c r="BJ226" i="30"/>
  <c r="BJ227" i="30"/>
  <c r="BJ228" i="30"/>
  <c r="BJ229" i="30"/>
  <c r="BJ230" i="30"/>
  <c r="BJ231" i="30"/>
  <c r="BJ232" i="30"/>
  <c r="BJ233" i="30"/>
  <c r="BJ234" i="30"/>
  <c r="BJ235" i="30"/>
  <c r="BJ236" i="30"/>
  <c r="BJ237" i="30"/>
  <c r="BJ238" i="30"/>
  <c r="BJ239" i="30"/>
  <c r="BJ250" i="30"/>
  <c r="BJ251" i="30"/>
  <c r="BJ252" i="30"/>
  <c r="BJ253" i="30"/>
  <c r="BJ254" i="30"/>
  <c r="BJ255" i="30"/>
  <c r="BJ256" i="30"/>
  <c r="BJ257" i="30"/>
  <c r="BJ258" i="30"/>
  <c r="BJ259" i="30"/>
  <c r="BJ260" i="30"/>
  <c r="BJ261" i="30"/>
  <c r="BJ262" i="30"/>
  <c r="C1" i="30"/>
  <c r="U1" i="30" s="1"/>
  <c r="U2" i="30"/>
  <c r="AS9" i="30"/>
  <c r="AQ250" i="30"/>
  <c r="AR250" i="30"/>
  <c r="AS250" i="30"/>
  <c r="AQ251" i="30"/>
  <c r="AR251" i="30"/>
  <c r="AS251" i="30"/>
  <c r="AQ252" i="30"/>
  <c r="AR252" i="30"/>
  <c r="AS252" i="30"/>
  <c r="AQ253" i="30"/>
  <c r="AR253" i="30"/>
  <c r="AS253" i="30"/>
  <c r="AQ254" i="30"/>
  <c r="AR254" i="30"/>
  <c r="AS254" i="30"/>
  <c r="AQ255" i="30"/>
  <c r="AR255" i="30"/>
  <c r="AS255" i="30"/>
  <c r="AQ256" i="30"/>
  <c r="AR256" i="30"/>
  <c r="AS256" i="30"/>
  <c r="AQ257" i="30"/>
  <c r="AR257" i="30"/>
  <c r="AS257" i="30"/>
  <c r="AQ258" i="30"/>
  <c r="AR258" i="30"/>
  <c r="AS258" i="30"/>
  <c r="AQ259" i="30"/>
  <c r="AR259" i="30"/>
  <c r="AS259" i="30"/>
  <c r="AQ260" i="30"/>
  <c r="AR260" i="30"/>
  <c r="AS260" i="30"/>
  <c r="AQ261" i="30"/>
  <c r="AR261" i="30"/>
  <c r="AS261" i="30"/>
  <c r="AQ262" i="30"/>
  <c r="AR262" i="30"/>
  <c r="AS262" i="30"/>
  <c r="BF263" i="30"/>
  <c r="B1" i="29"/>
  <c r="D8" i="29"/>
  <c r="E8" i="29" s="1"/>
  <c r="F8" i="29" s="1"/>
  <c r="G8" i="29" s="1"/>
  <c r="H8" i="29" s="1"/>
  <c r="I8" i="29" s="1"/>
  <c r="J8" i="29" s="1"/>
  <c r="K8" i="29" s="1"/>
  <c r="L8" i="29" s="1"/>
  <c r="M8" i="29" s="1"/>
  <c r="N8" i="29" s="1"/>
  <c r="O8" i="29" s="1"/>
  <c r="P8" i="29" s="1"/>
  <c r="Q8" i="29" s="1"/>
  <c r="R8" i="29" s="1"/>
  <c r="S8" i="29" s="1"/>
  <c r="U8" i="29" s="1"/>
  <c r="V8" i="29" s="1"/>
  <c r="W8" i="29" s="1"/>
  <c r="F17" i="26"/>
  <c r="M10" i="26" s="1"/>
  <c r="A33" i="26"/>
  <c r="A34" i="26"/>
  <c r="A35" i="26" s="1"/>
  <c r="H7" i="26"/>
  <c r="K7" i="26" s="1"/>
  <c r="H8" i="26" s="1"/>
  <c r="J8" i="26"/>
  <c r="F28" i="26"/>
  <c r="G28" i="26"/>
  <c r="H28" i="26"/>
  <c r="I28" i="26"/>
  <c r="J28" i="26"/>
  <c r="K28" i="26"/>
  <c r="L28" i="26"/>
  <c r="M28" i="26"/>
  <c r="N28" i="26"/>
  <c r="O28" i="26"/>
  <c r="S28" i="26"/>
  <c r="M11" i="26"/>
  <c r="B29" i="26"/>
  <c r="E10" i="26"/>
  <c r="E11" i="26" s="1"/>
  <c r="E12" i="26" s="1"/>
  <c r="E13" i="26" s="1"/>
  <c r="E14" i="26" s="1"/>
  <c r="D34" i="12"/>
  <c r="A13" i="12"/>
  <c r="D35" i="12" s="1"/>
  <c r="V27" i="12"/>
  <c r="W27" i="12" s="1"/>
  <c r="V28" i="12"/>
  <c r="W28" i="12" s="1"/>
  <c r="V22" i="12"/>
  <c r="W22" i="12" s="1"/>
  <c r="V23" i="12"/>
  <c r="W23" i="12" s="1"/>
  <c r="V24" i="12"/>
  <c r="W24" i="12" s="1"/>
  <c r="V25" i="12"/>
  <c r="W25" i="12" s="1"/>
  <c r="V26" i="12"/>
  <c r="W26" i="12" s="1"/>
  <c r="B25" i="26"/>
  <c r="C25" i="26" s="1"/>
  <c r="D25" i="26" s="1"/>
  <c r="E25" i="26" s="1"/>
  <c r="F25" i="26" s="1"/>
  <c r="G25" i="26" s="1"/>
  <c r="H25" i="26" s="1"/>
  <c r="I25" i="26" s="1"/>
  <c r="J25" i="26" s="1"/>
  <c r="K25" i="26" s="1"/>
  <c r="L25" i="26" s="1"/>
  <c r="M25" i="26" s="1"/>
  <c r="N25" i="26" s="1"/>
  <c r="O25" i="26" s="1"/>
  <c r="P25" i="26" s="1"/>
  <c r="Q25" i="26" s="1"/>
  <c r="R25" i="26" s="1"/>
  <c r="S25" i="26" s="1"/>
  <c r="T25" i="26" s="1"/>
  <c r="A1" i="26"/>
  <c r="V34" i="12"/>
  <c r="V33" i="12"/>
  <c r="W33" i="12" s="1"/>
  <c r="V32" i="12"/>
  <c r="W32" i="12" s="1"/>
  <c r="V31" i="12"/>
  <c r="W31" i="12" s="1"/>
  <c r="V30" i="12"/>
  <c r="W30" i="12" s="1"/>
  <c r="V29" i="12"/>
  <c r="W29" i="12" s="1"/>
  <c r="V21" i="12"/>
  <c r="W21" i="12" s="1"/>
  <c r="V20" i="12"/>
  <c r="W20" i="12" s="1"/>
  <c r="V19" i="12"/>
  <c r="W19" i="12" s="1"/>
  <c r="V18" i="12"/>
  <c r="W18" i="12" s="1"/>
  <c r="V17" i="12"/>
  <c r="W17" i="12" s="1"/>
  <c r="V16" i="12"/>
  <c r="W16" i="12" s="1"/>
  <c r="V15" i="12"/>
  <c r="W15" i="12" s="1"/>
  <c r="V14" i="12"/>
  <c r="W14" i="12" s="1"/>
  <c r="V13" i="12"/>
  <c r="W13" i="12" s="1"/>
  <c r="V12" i="12"/>
  <c r="W12" i="12" s="1"/>
  <c r="V11" i="12"/>
  <c r="W11" i="12" s="1"/>
  <c r="C7" i="12"/>
  <c r="D7" i="12" s="1"/>
  <c r="E7" i="12" s="1"/>
  <c r="F7" i="12" s="1"/>
  <c r="G7" i="12" s="1"/>
  <c r="H7" i="12" s="1"/>
  <c r="I7" i="12" s="1"/>
  <c r="J7" i="12" s="1"/>
  <c r="K7" i="12" s="1"/>
  <c r="L7" i="12" s="1"/>
  <c r="M7" i="12" s="1"/>
  <c r="N7" i="12" s="1"/>
  <c r="O7" i="12" s="1"/>
  <c r="P7" i="12" s="1"/>
  <c r="Q7" i="12" s="1"/>
  <c r="R7" i="12" s="1"/>
  <c r="S7" i="12" s="1"/>
  <c r="T7" i="12" s="1"/>
  <c r="A1" i="12"/>
  <c r="L32" i="12"/>
  <c r="M32" i="12"/>
  <c r="N32" i="12"/>
  <c r="F32" i="12"/>
  <c r="G32" i="12"/>
  <c r="H32" i="12"/>
  <c r="I32" i="12"/>
  <c r="J32" i="12"/>
  <c r="K32" i="12"/>
  <c r="E32" i="12"/>
  <c r="IJ47" i="4"/>
  <c r="IK47" i="4"/>
  <c r="IL47" i="4"/>
  <c r="HZ47" i="4"/>
  <c r="IA47" i="4"/>
  <c r="IB47" i="4"/>
  <c r="IC47" i="4"/>
  <c r="ID47" i="4"/>
  <c r="IE47" i="4"/>
  <c r="IF47" i="4"/>
  <c r="IG47" i="4"/>
  <c r="IH47" i="4"/>
  <c r="II47" i="4"/>
  <c r="HY47" i="4"/>
  <c r="R28" i="26"/>
  <c r="F39" i="26"/>
  <c r="G39" i="26"/>
  <c r="H39" i="26"/>
  <c r="I39" i="26"/>
  <c r="J39" i="26"/>
  <c r="K39" i="26"/>
  <c r="L39" i="26"/>
  <c r="M39" i="26"/>
  <c r="N39" i="26"/>
  <c r="O39" i="26"/>
  <c r="AZ262" i="30"/>
  <c r="AZ261" i="30"/>
  <c r="AZ260" i="30"/>
  <c r="AZ259" i="30"/>
  <c r="AZ258" i="30"/>
  <c r="AZ257" i="30"/>
  <c r="AZ256" i="30"/>
  <c r="AZ255" i="30"/>
  <c r="AZ254" i="30"/>
  <c r="AZ253" i="30"/>
  <c r="AZ252" i="30"/>
  <c r="AZ251" i="30"/>
  <c r="AZ250" i="30"/>
  <c r="D14" i="35"/>
  <c r="D16" i="35" s="1"/>
  <c r="O52" i="29"/>
  <c r="BC6" i="30"/>
  <c r="H11" i="6"/>
  <c r="L11" i="6" s="1"/>
  <c r="O39" i="29"/>
  <c r="R23" i="29"/>
  <c r="R43" i="29"/>
  <c r="S52" i="29"/>
  <c r="O33" i="29"/>
  <c r="S24" i="29"/>
  <c r="S12" i="29"/>
  <c r="R31" i="29"/>
  <c r="M15" i="29"/>
  <c r="M13" i="29"/>
  <c r="M17" i="29"/>
  <c r="M58" i="29"/>
  <c r="M16" i="29"/>
  <c r="O30" i="29"/>
  <c r="O13" i="29"/>
  <c r="O45" i="29"/>
  <c r="M44" i="29"/>
  <c r="R44" i="29"/>
  <c r="S36" i="29"/>
  <c r="O38" i="29"/>
  <c r="O42" i="29"/>
  <c r="O50" i="29"/>
  <c r="O24" i="29"/>
  <c r="M35" i="29"/>
  <c r="M52" i="29"/>
  <c r="M48" i="29"/>
  <c r="M14" i="29"/>
  <c r="M20" i="29"/>
  <c r="M39" i="29"/>
  <c r="M21" i="29"/>
  <c r="M30" i="29"/>
  <c r="M27" i="29"/>
  <c r="M57" i="29"/>
  <c r="M18" i="29"/>
  <c r="M45" i="29"/>
  <c r="M32" i="29"/>
  <c r="M24" i="29"/>
  <c r="M19" i="29"/>
  <c r="M33" i="29"/>
  <c r="M23" i="29"/>
  <c r="M29" i="29"/>
  <c r="M43" i="29"/>
  <c r="M42" i="29"/>
  <c r="Z267" i="30"/>
  <c r="G12" i="29"/>
  <c r="G13" i="29"/>
  <c r="G14" i="29"/>
  <c r="G15" i="29"/>
  <c r="D40" i="4"/>
  <c r="G16" i="29"/>
  <c r="AC267" i="30"/>
  <c r="G17" i="29"/>
  <c r="G18" i="29"/>
  <c r="G19" i="29"/>
  <c r="G20" i="29"/>
  <c r="AF267" i="30"/>
  <c r="G21" i="29"/>
  <c r="G22" i="29"/>
  <c r="G24" i="29"/>
  <c r="G26" i="29"/>
  <c r="G27" i="29"/>
  <c r="G29" i="29"/>
  <c r="G34" i="29"/>
  <c r="G36" i="29"/>
  <c r="G38" i="29"/>
  <c r="G39" i="29"/>
  <c r="G40" i="29"/>
  <c r="G41" i="29"/>
  <c r="G42" i="29"/>
  <c r="G46" i="29"/>
  <c r="G45" i="29"/>
  <c r="G49" i="29"/>
  <c r="G50" i="29"/>
  <c r="G51" i="29"/>
  <c r="G52" i="29"/>
  <c r="G53" i="29"/>
  <c r="G55" i="29"/>
  <c r="G56" i="29"/>
  <c r="G57" i="29"/>
  <c r="G58" i="29"/>
  <c r="O63" i="29"/>
  <c r="G59" i="29"/>
  <c r="D14" i="36"/>
  <c r="D15" i="36" s="1"/>
  <c r="D12" i="36"/>
  <c r="M9" i="26" l="1"/>
  <c r="M12" i="26"/>
  <c r="M14" i="26"/>
  <c r="M13" i="26"/>
  <c r="K8" i="26"/>
  <c r="H9" i="26" s="1"/>
  <c r="D24" i="4"/>
  <c r="D26" i="4"/>
  <c r="D23" i="4"/>
  <c r="E1" i="4"/>
  <c r="A14" i="12"/>
  <c r="D46" i="4"/>
  <c r="D47" i="4" s="1"/>
  <c r="AB200" i="29"/>
  <c r="AN200" i="30" s="1"/>
  <c r="AN199" i="30"/>
  <c r="J11" i="6"/>
  <c r="B269" i="30"/>
  <c r="AC269" i="30" s="1"/>
  <c r="F268" i="30"/>
  <c r="F267" i="30"/>
  <c r="G270" i="29"/>
  <c r="D267" i="30"/>
  <c r="X267" i="30"/>
  <c r="O44" i="29"/>
  <c r="O54" i="29"/>
  <c r="G31" i="29"/>
  <c r="M25" i="29"/>
  <c r="M41" i="29"/>
  <c r="E40" i="4"/>
  <c r="AB267" i="30"/>
  <c r="M56" i="29"/>
  <c r="M28" i="29"/>
  <c r="M46" i="29"/>
  <c r="M54" i="29"/>
  <c r="S269" i="29"/>
  <c r="Z268" i="30"/>
  <c r="AC268" i="30"/>
  <c r="AF268" i="30"/>
  <c r="AB268" i="30"/>
  <c r="G272" i="29"/>
  <c r="K11" i="31"/>
  <c r="G11" i="31"/>
  <c r="J11" i="31"/>
  <c r="X269" i="30"/>
  <c r="G271" i="29"/>
  <c r="D268" i="30"/>
  <c r="D28" i="4"/>
  <c r="M272" i="29"/>
  <c r="S272" i="29"/>
  <c r="B273" i="29"/>
  <c r="M22" i="29"/>
  <c r="D7" i="4"/>
  <c r="I9" i="26"/>
  <c r="B30" i="26" s="1"/>
  <c r="J9" i="26"/>
  <c r="K9" i="26" s="1"/>
  <c r="H10" i="26" s="1"/>
  <c r="H12" i="6"/>
  <c r="BD6" i="30"/>
  <c r="M8" i="26"/>
  <c r="J7" i="26"/>
  <c r="D32" i="4"/>
  <c r="D12" i="35"/>
  <c r="L11" i="31"/>
  <c r="I11" i="31"/>
  <c r="F11" i="31"/>
  <c r="N11" i="31"/>
  <c r="H11" i="31"/>
  <c r="R38" i="29"/>
  <c r="O32" i="29"/>
  <c r="S27" i="29"/>
  <c r="S268" i="29" s="1"/>
  <c r="X268" i="30"/>
  <c r="O27" i="29"/>
  <c r="AI268" i="30"/>
  <c r="M60" i="29"/>
  <c r="O57" i="29"/>
  <c r="E7" i="4"/>
  <c r="M40" i="29"/>
  <c r="G37" i="29"/>
  <c r="W268" i="30"/>
  <c r="R25" i="29"/>
  <c r="S267" i="29"/>
  <c r="W267" i="30"/>
  <c r="R13" i="29"/>
  <c r="L13" i="29"/>
  <c r="O12" i="29"/>
  <c r="O267" i="29" s="1"/>
  <c r="AI267" i="30"/>
  <c r="O49" i="29"/>
  <c r="M47" i="29"/>
  <c r="G48" i="29"/>
  <c r="D15" i="4"/>
  <c r="M51" i="29"/>
  <c r="AE267" i="30"/>
  <c r="M49" i="29"/>
  <c r="M38" i="29"/>
  <c r="G25" i="29"/>
  <c r="AD268" i="30"/>
  <c r="M53" i="29"/>
  <c r="R37" i="29"/>
  <c r="O36" i="29"/>
  <c r="O28" i="29"/>
  <c r="O56" i="29"/>
  <c r="O55" i="29"/>
  <c r="S49" i="29"/>
  <c r="S270" i="29" s="1"/>
  <c r="O48" i="29"/>
  <c r="AH268" i="30"/>
  <c r="G47" i="29"/>
  <c r="G269" i="29" s="1"/>
  <c r="G43" i="29"/>
  <c r="AH267" i="30"/>
  <c r="AD267" i="30"/>
  <c r="M36" i="29"/>
  <c r="M34" i="29"/>
  <c r="AA267" i="30"/>
  <c r="AE268" i="30"/>
  <c r="M12" i="29"/>
  <c r="O58" i="29"/>
  <c r="O60" i="29"/>
  <c r="R59" i="29"/>
  <c r="R270" i="29" s="1"/>
  <c r="M65" i="29"/>
  <c r="M62" i="29"/>
  <c r="M61" i="29"/>
  <c r="D41" i="4"/>
  <c r="D42" i="4" s="1"/>
  <c r="O61" i="29"/>
  <c r="O62" i="29"/>
  <c r="R68" i="29"/>
  <c r="O59" i="29"/>
  <c r="M59" i="29"/>
  <c r="M64" i="29"/>
  <c r="S66" i="29"/>
  <c r="R61" i="29"/>
  <c r="G54" i="29"/>
  <c r="G44" i="29"/>
  <c r="G32" i="29"/>
  <c r="G30" i="29"/>
  <c r="G28" i="29"/>
  <c r="AG267" i="30"/>
  <c r="G23" i="29"/>
  <c r="AG268" i="30"/>
  <c r="G35" i="29"/>
  <c r="G33" i="29"/>
  <c r="M31" i="29"/>
  <c r="AA268" i="30"/>
  <c r="M37" i="29"/>
  <c r="M26" i="29"/>
  <c r="R22" i="29"/>
  <c r="O51" i="29"/>
  <c r="R47" i="29"/>
  <c r="O46" i="29"/>
  <c r="D25" i="4" l="1"/>
  <c r="M290" i="29"/>
  <c r="F1" i="4"/>
  <c r="E26" i="4"/>
  <c r="E30" i="4"/>
  <c r="E45" i="4"/>
  <c r="E47" i="4" s="1"/>
  <c r="E46" i="4"/>
  <c r="E39" i="4"/>
  <c r="E24" i="4"/>
  <c r="E27" i="4"/>
  <c r="E36" i="4"/>
  <c r="E23" i="4"/>
  <c r="E31" i="4"/>
  <c r="E38" i="4"/>
  <c r="D36" i="12"/>
  <c r="A15" i="12"/>
  <c r="G289" i="30"/>
  <c r="AA269" i="30"/>
  <c r="S290" i="29"/>
  <c r="G290" i="29"/>
  <c r="AE289" i="30"/>
  <c r="F289" i="30"/>
  <c r="AA289" i="30"/>
  <c r="AD289" i="30"/>
  <c r="AH289" i="30"/>
  <c r="C289" i="30"/>
  <c r="D289" i="30"/>
  <c r="X289" i="30"/>
  <c r="AD269" i="30"/>
  <c r="D269" i="30"/>
  <c r="AE269" i="30"/>
  <c r="AG269" i="30"/>
  <c r="AB269" i="30"/>
  <c r="Z269" i="30"/>
  <c r="AH269" i="30"/>
  <c r="AI269" i="30"/>
  <c r="W269" i="30"/>
  <c r="AF269" i="30"/>
  <c r="B270" i="30"/>
  <c r="F269" i="30"/>
  <c r="M268" i="29"/>
  <c r="R267" i="29"/>
  <c r="M269" i="29"/>
  <c r="O268" i="29"/>
  <c r="D33" i="4"/>
  <c r="I10" i="26"/>
  <c r="B31" i="26" s="1"/>
  <c r="J10" i="26"/>
  <c r="K10" i="26" s="1"/>
  <c r="H11" i="26" s="1"/>
  <c r="L12" i="6"/>
  <c r="J12" i="6"/>
  <c r="B274" i="29"/>
  <c r="G273" i="29"/>
  <c r="S273" i="29"/>
  <c r="M273" i="29"/>
  <c r="F10" i="6"/>
  <c r="H9" i="6"/>
  <c r="P8" i="26"/>
  <c r="D29" i="26" s="1"/>
  <c r="E29" i="26" s="1"/>
  <c r="C29" i="26"/>
  <c r="N12" i="29"/>
  <c r="M267" i="29"/>
  <c r="R268" i="29"/>
  <c r="N13" i="29"/>
  <c r="M271" i="29"/>
  <c r="R271" i="29"/>
  <c r="M270" i="29"/>
  <c r="S271" i="29"/>
  <c r="E15" i="4"/>
  <c r="O269" i="29"/>
  <c r="R269" i="29"/>
  <c r="O270" i="29"/>
  <c r="F15" i="4"/>
  <c r="G268" i="29"/>
  <c r="G267" i="29"/>
  <c r="E25" i="4" l="1"/>
  <c r="E41" i="4"/>
  <c r="E42" i="4" s="1"/>
  <c r="A16" i="12"/>
  <c r="D37" i="12"/>
  <c r="E32" i="4"/>
  <c r="E28" i="4"/>
  <c r="F31" i="4"/>
  <c r="F38" i="4"/>
  <c r="F24" i="4"/>
  <c r="F26" i="4"/>
  <c r="F30" i="4"/>
  <c r="F45" i="4"/>
  <c r="F39" i="4"/>
  <c r="F23" i="4"/>
  <c r="G1" i="4"/>
  <c r="F27" i="4"/>
  <c r="F46" i="4"/>
  <c r="F36" i="4"/>
  <c r="F40" i="4"/>
  <c r="F7" i="4"/>
  <c r="F270" i="30"/>
  <c r="AC270" i="30"/>
  <c r="Z270" i="30"/>
  <c r="AI270" i="30"/>
  <c r="AB270" i="30"/>
  <c r="AG270" i="30"/>
  <c r="B271" i="30"/>
  <c r="X270" i="30"/>
  <c r="AD270" i="30"/>
  <c r="D270" i="30"/>
  <c r="AA270" i="30"/>
  <c r="W270" i="30"/>
  <c r="AF270" i="30"/>
  <c r="AE270" i="30"/>
  <c r="AH270" i="30"/>
  <c r="J11" i="26"/>
  <c r="K11" i="26" s="1"/>
  <c r="H12" i="26" s="1"/>
  <c r="I11" i="26"/>
  <c r="B32" i="26" s="1"/>
  <c r="F13" i="6"/>
  <c r="BB6" i="30"/>
  <c r="M274" i="29"/>
  <c r="G274" i="29"/>
  <c r="B275" i="29"/>
  <c r="S274" i="29"/>
  <c r="P29" i="26"/>
  <c r="Q29" i="26"/>
  <c r="J40" i="26"/>
  <c r="M40" i="26"/>
  <c r="L40" i="26"/>
  <c r="O29" i="26"/>
  <c r="H40" i="26"/>
  <c r="H29" i="26"/>
  <c r="F40" i="26"/>
  <c r="I40" i="26"/>
  <c r="J29" i="26"/>
  <c r="K40" i="26"/>
  <c r="M29" i="26"/>
  <c r="F29" i="26"/>
  <c r="G40" i="26"/>
  <c r="N29" i="26"/>
  <c r="N40" i="26"/>
  <c r="I29" i="26"/>
  <c r="G29" i="26"/>
  <c r="O40" i="26"/>
  <c r="K29" i="26"/>
  <c r="L29" i="26"/>
  <c r="J9" i="6"/>
  <c r="J10" i="6" s="1"/>
  <c r="J13" i="6" s="1"/>
  <c r="H10" i="6"/>
  <c r="F12" i="31"/>
  <c r="F31" i="31" s="1"/>
  <c r="F32" i="4" l="1"/>
  <c r="F25" i="4"/>
  <c r="E33" i="4"/>
  <c r="F28" i="4"/>
  <c r="F47" i="4"/>
  <c r="F41" i="4"/>
  <c r="F42" i="4" s="1"/>
  <c r="H1" i="4"/>
  <c r="G27" i="4"/>
  <c r="G23" i="4"/>
  <c r="G46" i="4"/>
  <c r="G30" i="4"/>
  <c r="G38" i="4"/>
  <c r="G45" i="4"/>
  <c r="G47" i="4" s="1"/>
  <c r="G24" i="4"/>
  <c r="G39" i="4"/>
  <c r="G26" i="4"/>
  <c r="G31" i="4"/>
  <c r="G36" i="4"/>
  <c r="G40" i="4"/>
  <c r="G7" i="4"/>
  <c r="G15" i="4"/>
  <c r="D38" i="12"/>
  <c r="A17" i="12"/>
  <c r="F271" i="30"/>
  <c r="X271" i="30"/>
  <c r="AH271" i="30"/>
  <c r="AG271" i="30"/>
  <c r="AD271" i="30"/>
  <c r="Z271" i="30"/>
  <c r="AF271" i="30"/>
  <c r="D271" i="30"/>
  <c r="W271" i="30"/>
  <c r="B272" i="30"/>
  <c r="AC271" i="30"/>
  <c r="AA271" i="30"/>
  <c r="AE271" i="30"/>
  <c r="AB271" i="30"/>
  <c r="F14" i="31"/>
  <c r="F15" i="31" s="1"/>
  <c r="F34" i="31" s="1"/>
  <c r="J12" i="26"/>
  <c r="K12" i="26" s="1"/>
  <c r="H13" i="26" s="1"/>
  <c r="I12" i="26"/>
  <c r="B33" i="26" s="1"/>
  <c r="R29" i="26"/>
  <c r="S275" i="29"/>
  <c r="M275" i="29"/>
  <c r="G275" i="29"/>
  <c r="B276" i="29"/>
  <c r="H13" i="6"/>
  <c r="H15" i="6" s="1"/>
  <c r="L10" i="6"/>
  <c r="L13" i="6" s="1"/>
  <c r="D11" i="4"/>
  <c r="G11" i="4"/>
  <c r="H11" i="4"/>
  <c r="E11" i="4"/>
  <c r="F11" i="4"/>
  <c r="J15" i="6"/>
  <c r="G12" i="31"/>
  <c r="G31" i="31" s="1"/>
  <c r="G28" i="4" l="1"/>
  <c r="F33" i="4"/>
  <c r="G25" i="4"/>
  <c r="G41" i="4"/>
  <c r="G42" i="4" s="1"/>
  <c r="A18" i="12"/>
  <c r="D39" i="12"/>
  <c r="G32" i="4"/>
  <c r="H24" i="4"/>
  <c r="H27" i="4"/>
  <c r="H30" i="4"/>
  <c r="H40" i="4"/>
  <c r="H23" i="4"/>
  <c r="H38" i="4"/>
  <c r="H31" i="4"/>
  <c r="H26" i="4"/>
  <c r="H36" i="4"/>
  <c r="H46" i="4"/>
  <c r="I1" i="4"/>
  <c r="H45" i="4"/>
  <c r="H39" i="4"/>
  <c r="H15" i="4"/>
  <c r="H7" i="4"/>
  <c r="F272" i="30"/>
  <c r="B273" i="30"/>
  <c r="D272" i="30"/>
  <c r="AG272" i="30"/>
  <c r="Z272" i="30"/>
  <c r="AH272" i="30"/>
  <c r="AC272" i="30"/>
  <c r="AF272" i="30"/>
  <c r="AE272" i="30"/>
  <c r="AB272" i="30"/>
  <c r="AA272" i="30"/>
  <c r="X272" i="30"/>
  <c r="AD272" i="30"/>
  <c r="G14" i="31"/>
  <c r="G15" i="31" s="1"/>
  <c r="H11" i="29"/>
  <c r="W11" i="29" s="1"/>
  <c r="AE11" i="29" s="1"/>
  <c r="T29" i="26"/>
  <c r="S29" i="26"/>
  <c r="G276" i="29"/>
  <c r="S276" i="29"/>
  <c r="M276" i="29"/>
  <c r="B277" i="29"/>
  <c r="J13" i="26"/>
  <c r="K13" i="26" s="1"/>
  <c r="H14" i="26" s="1"/>
  <c r="I13" i="26"/>
  <c r="F16" i="31"/>
  <c r="H12" i="31"/>
  <c r="H31" i="31" s="1"/>
  <c r="H25" i="4" l="1"/>
  <c r="G33" i="4"/>
  <c r="H47" i="4"/>
  <c r="G16" i="31"/>
  <c r="G34" i="31"/>
  <c r="H28" i="4"/>
  <c r="I45" i="4"/>
  <c r="I30" i="4"/>
  <c r="I39" i="4"/>
  <c r="J1" i="4"/>
  <c r="I24" i="4"/>
  <c r="I26" i="4"/>
  <c r="I31" i="4"/>
  <c r="I38" i="4"/>
  <c r="I23" i="4"/>
  <c r="I25" i="4" s="1"/>
  <c r="I46" i="4"/>
  <c r="I36" i="4"/>
  <c r="I27" i="4"/>
  <c r="I40" i="4"/>
  <c r="I15" i="4"/>
  <c r="I7" i="4"/>
  <c r="I11" i="4"/>
  <c r="H32" i="4"/>
  <c r="H41" i="4"/>
  <c r="H42" i="4" s="1"/>
  <c r="D40" i="12"/>
  <c r="A19" i="12"/>
  <c r="AB273" i="30"/>
  <c r="AF273" i="30"/>
  <c r="AD273" i="30"/>
  <c r="AE273" i="30"/>
  <c r="AC273" i="30"/>
  <c r="Z273" i="30"/>
  <c r="AA273" i="30"/>
  <c r="AH273" i="30"/>
  <c r="AG273" i="30"/>
  <c r="X273" i="30"/>
  <c r="B274" i="30"/>
  <c r="D273" i="30"/>
  <c r="H14" i="31"/>
  <c r="H15" i="31" s="1"/>
  <c r="H34" i="31" s="1"/>
  <c r="J14" i="26"/>
  <c r="K14" i="26" s="1"/>
  <c r="I14" i="26"/>
  <c r="B34" i="26"/>
  <c r="G277" i="29"/>
  <c r="S277" i="29"/>
  <c r="B278" i="29"/>
  <c r="M277" i="29"/>
  <c r="H171" i="29"/>
  <c r="H138" i="29"/>
  <c r="H91" i="29"/>
  <c r="H93" i="29"/>
  <c r="H74" i="29"/>
  <c r="H178" i="29"/>
  <c r="H128" i="29"/>
  <c r="H142" i="29"/>
  <c r="H132" i="29"/>
  <c r="H107" i="29"/>
  <c r="H228" i="29"/>
  <c r="H149" i="29"/>
  <c r="H105" i="29"/>
  <c r="H97" i="29"/>
  <c r="H155" i="29"/>
  <c r="H170" i="29"/>
  <c r="H219" i="29"/>
  <c r="H227" i="29"/>
  <c r="H254" i="29"/>
  <c r="H70" i="29"/>
  <c r="H135" i="29"/>
  <c r="H232" i="29"/>
  <c r="H114" i="29"/>
  <c r="H212" i="29"/>
  <c r="H78" i="29"/>
  <c r="H218" i="29"/>
  <c r="H168" i="29"/>
  <c r="H146" i="29"/>
  <c r="H195" i="29"/>
  <c r="H130" i="29"/>
  <c r="H250" i="29"/>
  <c r="H160" i="29"/>
  <c r="H111" i="29"/>
  <c r="H197" i="29"/>
  <c r="H172" i="29"/>
  <c r="H173" i="29"/>
  <c r="H191" i="29"/>
  <c r="H174" i="29"/>
  <c r="H141" i="29"/>
  <c r="H162" i="29"/>
  <c r="H163" i="29"/>
  <c r="H73" i="29"/>
  <c r="H161" i="29"/>
  <c r="H143" i="29"/>
  <c r="H117" i="29"/>
  <c r="H189" i="29"/>
  <c r="H140" i="29"/>
  <c r="H154" i="29"/>
  <c r="H198" i="29"/>
  <c r="H200" i="29"/>
  <c r="H226" i="29"/>
  <c r="H147" i="29"/>
  <c r="H222" i="29"/>
  <c r="H208" i="29"/>
  <c r="H129" i="29"/>
  <c r="H225" i="29"/>
  <c r="H199" i="29"/>
  <c r="H159" i="29"/>
  <c r="H157" i="29"/>
  <c r="H245" i="29"/>
  <c r="H230" i="29"/>
  <c r="H119" i="29"/>
  <c r="H151" i="29"/>
  <c r="H237" i="29"/>
  <c r="H204" i="29"/>
  <c r="H99" i="29"/>
  <c r="H102" i="29"/>
  <c r="H187" i="29"/>
  <c r="H108" i="29"/>
  <c r="H202" i="29"/>
  <c r="H223" i="29"/>
  <c r="H139" i="29"/>
  <c r="H206" i="29"/>
  <c r="H207" i="29"/>
  <c r="H79" i="29"/>
  <c r="H257" i="29"/>
  <c r="H221" i="29"/>
  <c r="H89" i="29"/>
  <c r="H169" i="29"/>
  <c r="H150" i="29"/>
  <c r="H231" i="29"/>
  <c r="H120" i="29"/>
  <c r="H83" i="29"/>
  <c r="H103" i="29"/>
  <c r="H214" i="29"/>
  <c r="H110" i="29"/>
  <c r="H183" i="29"/>
  <c r="H253" i="29"/>
  <c r="H256" i="29"/>
  <c r="H123" i="29"/>
  <c r="H81" i="29"/>
  <c r="H179" i="29"/>
  <c r="H101" i="29"/>
  <c r="H148" i="29"/>
  <c r="H125" i="29"/>
  <c r="H106" i="29"/>
  <c r="H136" i="29"/>
  <c r="H211" i="29"/>
  <c r="H188" i="29"/>
  <c r="H126" i="29"/>
  <c r="H82" i="29"/>
  <c r="H158" i="29"/>
  <c r="H194" i="29"/>
  <c r="H72" i="29"/>
  <c r="H224" i="29"/>
  <c r="H193" i="29"/>
  <c r="H216" i="29"/>
  <c r="H84" i="29"/>
  <c r="H80" i="29"/>
  <c r="H213" i="29"/>
  <c r="H175" i="29"/>
  <c r="H88" i="29"/>
  <c r="H210" i="29"/>
  <c r="H242" i="29"/>
  <c r="H127" i="29"/>
  <c r="H238" i="29"/>
  <c r="H190" i="29"/>
  <c r="H124" i="29"/>
  <c r="H112" i="29"/>
  <c r="H176" i="29"/>
  <c r="H177" i="29"/>
  <c r="H209" i="29"/>
  <c r="H134" i="29"/>
  <c r="H131" i="29"/>
  <c r="H244" i="29"/>
  <c r="H239" i="29"/>
  <c r="H181" i="29"/>
  <c r="H153" i="29"/>
  <c r="H248" i="29"/>
  <c r="H87" i="29"/>
  <c r="H247" i="29"/>
  <c r="H233" i="29"/>
  <c r="H90" i="29"/>
  <c r="H236" i="29"/>
  <c r="H133" i="29"/>
  <c r="H109" i="29"/>
  <c r="H104" i="29"/>
  <c r="H203" i="29"/>
  <c r="H95" i="29"/>
  <c r="H76" i="29"/>
  <c r="H180" i="29"/>
  <c r="H255" i="29"/>
  <c r="H186" i="29"/>
  <c r="H167" i="29"/>
  <c r="H261" i="29"/>
  <c r="H166" i="29"/>
  <c r="H164" i="29"/>
  <c r="H75" i="29"/>
  <c r="H122" i="29"/>
  <c r="H92" i="29"/>
  <c r="H71" i="29"/>
  <c r="H251" i="29"/>
  <c r="H115" i="29"/>
  <c r="H113" i="29"/>
  <c r="H246" i="29"/>
  <c r="H217" i="29"/>
  <c r="H94" i="29"/>
  <c r="H77" i="29"/>
  <c r="H259" i="29"/>
  <c r="H145" i="29"/>
  <c r="H205" i="29"/>
  <c r="H263" i="29"/>
  <c r="H241" i="29"/>
  <c r="H156" i="29"/>
  <c r="H220" i="29"/>
  <c r="H252" i="29"/>
  <c r="H85" i="29"/>
  <c r="H243" i="29"/>
  <c r="H196" i="29"/>
  <c r="H152" i="29"/>
  <c r="H86" i="29"/>
  <c r="H229" i="29"/>
  <c r="H240" i="29"/>
  <c r="H249" i="29"/>
  <c r="H98" i="29"/>
  <c r="H96" i="29"/>
  <c r="H118" i="29"/>
  <c r="H144" i="29"/>
  <c r="H182" i="29"/>
  <c r="H137" i="29"/>
  <c r="H260" i="29"/>
  <c r="H184" i="29"/>
  <c r="H100" i="29"/>
  <c r="H121" i="29"/>
  <c r="H201" i="29"/>
  <c r="H262" i="29"/>
  <c r="H258" i="29"/>
  <c r="H235" i="29"/>
  <c r="H234" i="29"/>
  <c r="H165" i="29"/>
  <c r="H192" i="29"/>
  <c r="H116" i="29"/>
  <c r="H185" i="29"/>
  <c r="H215" i="29"/>
  <c r="H18" i="29"/>
  <c r="H53" i="29"/>
  <c r="H21" i="29"/>
  <c r="H41" i="29"/>
  <c r="H62" i="29"/>
  <c r="H19" i="29"/>
  <c r="H67" i="29"/>
  <c r="H50" i="29"/>
  <c r="H27" i="29"/>
  <c r="H39" i="29"/>
  <c r="H57" i="29"/>
  <c r="H15" i="29"/>
  <c r="H22" i="29"/>
  <c r="H12" i="29"/>
  <c r="H40" i="29"/>
  <c r="H20" i="29"/>
  <c r="H69" i="29"/>
  <c r="H61" i="29"/>
  <c r="H66" i="29"/>
  <c r="H63" i="29"/>
  <c r="H47" i="29"/>
  <c r="H14" i="29"/>
  <c r="H37" i="29"/>
  <c r="H52" i="29"/>
  <c r="H68" i="29"/>
  <c r="H64" i="29"/>
  <c r="H59" i="29"/>
  <c r="H65" i="29"/>
  <c r="H48" i="29"/>
  <c r="H13" i="29"/>
  <c r="H17" i="29"/>
  <c r="H56" i="29"/>
  <c r="H54" i="29"/>
  <c r="H42" i="29"/>
  <c r="H16" i="29"/>
  <c r="H51" i="29"/>
  <c r="H58" i="29"/>
  <c r="H60" i="29"/>
  <c r="H46" i="29"/>
  <c r="H43" i="29"/>
  <c r="H49" i="29"/>
  <c r="H34" i="29"/>
  <c r="H26" i="29"/>
  <c r="H30" i="29"/>
  <c r="H36" i="29"/>
  <c r="H23" i="29"/>
  <c r="H28" i="29"/>
  <c r="H32" i="29"/>
  <c r="H33" i="29"/>
  <c r="H35" i="29"/>
  <c r="H31" i="29"/>
  <c r="H55" i="29"/>
  <c r="H38" i="29"/>
  <c r="H24" i="29"/>
  <c r="H25" i="29"/>
  <c r="H45" i="29"/>
  <c r="H29" i="29"/>
  <c r="H44" i="29"/>
  <c r="I12" i="31"/>
  <c r="I31" i="31" s="1"/>
  <c r="H33" i="4" l="1"/>
  <c r="D41" i="12"/>
  <c r="A20" i="12"/>
  <c r="I41" i="4"/>
  <c r="I42" i="4" s="1"/>
  <c r="J23" i="4"/>
  <c r="J26" i="4"/>
  <c r="J31" i="4"/>
  <c r="J40" i="4"/>
  <c r="J24" i="4"/>
  <c r="J27" i="4"/>
  <c r="J45" i="4"/>
  <c r="K1" i="4"/>
  <c r="J36" i="4"/>
  <c r="J38" i="4"/>
  <c r="J46" i="4"/>
  <c r="J47" i="4" s="1"/>
  <c r="J30" i="4"/>
  <c r="J39" i="4"/>
  <c r="J7" i="4"/>
  <c r="J15" i="4"/>
  <c r="J11" i="4"/>
  <c r="I28" i="4"/>
  <c r="I32" i="4"/>
  <c r="I47" i="4"/>
  <c r="H290" i="29"/>
  <c r="AA274" i="30"/>
  <c r="AB274" i="30"/>
  <c r="D274" i="30"/>
  <c r="Z274" i="30"/>
  <c r="B275" i="30"/>
  <c r="X274" i="30"/>
  <c r="AE274" i="30"/>
  <c r="AG274" i="30"/>
  <c r="AC274" i="30"/>
  <c r="AH274" i="30"/>
  <c r="AD274" i="30"/>
  <c r="AF274" i="30"/>
  <c r="I14" i="31"/>
  <c r="I15" i="31" s="1"/>
  <c r="H268" i="29"/>
  <c r="H267" i="29"/>
  <c r="H276" i="29"/>
  <c r="H269" i="29"/>
  <c r="H270" i="29"/>
  <c r="H273" i="29"/>
  <c r="H272" i="29"/>
  <c r="B279" i="29"/>
  <c r="H278" i="29"/>
  <c r="M278" i="29"/>
  <c r="S278" i="29"/>
  <c r="G278" i="29"/>
  <c r="H271" i="29"/>
  <c r="H277" i="29"/>
  <c r="H274" i="29"/>
  <c r="H275" i="29"/>
  <c r="B35" i="26"/>
  <c r="H16" i="31"/>
  <c r="J12" i="31"/>
  <c r="J31" i="31" s="1"/>
  <c r="I33" i="4" l="1"/>
  <c r="J32" i="4"/>
  <c r="I16" i="31"/>
  <c r="I34" i="31"/>
  <c r="J25" i="4"/>
  <c r="L1" i="4"/>
  <c r="K45" i="4"/>
  <c r="K39" i="4"/>
  <c r="K7" i="4"/>
  <c r="K40" i="4"/>
  <c r="K46" i="4"/>
  <c r="K30" i="4"/>
  <c r="K26" i="4"/>
  <c r="K31" i="4"/>
  <c r="K27" i="4"/>
  <c r="K36" i="4"/>
  <c r="K23" i="4"/>
  <c r="K38" i="4"/>
  <c r="K24" i="4"/>
  <c r="K15" i="4"/>
  <c r="K11" i="4"/>
  <c r="D42" i="12"/>
  <c r="A21" i="12"/>
  <c r="J41" i="4"/>
  <c r="J42" i="4" s="1"/>
  <c r="J28" i="4"/>
  <c r="AG275" i="30"/>
  <c r="AF275" i="30"/>
  <c r="D275" i="30"/>
  <c r="AC275" i="30"/>
  <c r="AH275" i="30"/>
  <c r="AE275" i="30"/>
  <c r="X275" i="30"/>
  <c r="B276" i="30"/>
  <c r="AB275" i="30"/>
  <c r="AA275" i="30"/>
  <c r="Z275" i="30"/>
  <c r="AD275" i="30"/>
  <c r="J14" i="31"/>
  <c r="J15" i="31" s="1"/>
  <c r="S279" i="29"/>
  <c r="H279" i="29"/>
  <c r="B280" i="29"/>
  <c r="G279" i="29"/>
  <c r="M279" i="29"/>
  <c r="K12" i="31"/>
  <c r="K31" i="31" s="1"/>
  <c r="J16" i="31" l="1"/>
  <c r="J34" i="31"/>
  <c r="K41" i="4"/>
  <c r="K42" i="4" s="1"/>
  <c r="K25" i="4"/>
  <c r="K28" i="4"/>
  <c r="K32" i="4"/>
  <c r="A22" i="12"/>
  <c r="D43" i="12"/>
  <c r="K47" i="4"/>
  <c r="L45" i="4"/>
  <c r="M1" i="4"/>
  <c r="L40" i="4"/>
  <c r="L23" i="4"/>
  <c r="L24" i="4"/>
  <c r="L26" i="4"/>
  <c r="L36" i="4"/>
  <c r="L39" i="4"/>
  <c r="L30" i="4"/>
  <c r="L46" i="4"/>
  <c r="L31" i="4"/>
  <c r="L7" i="4"/>
  <c r="L27" i="4"/>
  <c r="L38" i="4"/>
  <c r="L15" i="4"/>
  <c r="L11" i="4"/>
  <c r="J33" i="4"/>
  <c r="Z276" i="30"/>
  <c r="AA276" i="30"/>
  <c r="B277" i="30"/>
  <c r="D276" i="30"/>
  <c r="AC276" i="30"/>
  <c r="AG276" i="30"/>
  <c r="AF276" i="30"/>
  <c r="AD276" i="30"/>
  <c r="X276" i="30"/>
  <c r="AH276" i="30"/>
  <c r="AB276" i="30"/>
  <c r="AE276" i="30"/>
  <c r="K14" i="31"/>
  <c r="K15" i="31" s="1"/>
  <c r="M280" i="29"/>
  <c r="H280" i="29"/>
  <c r="G280" i="29"/>
  <c r="S280" i="29"/>
  <c r="B281" i="29"/>
  <c r="L12" i="31"/>
  <c r="L31" i="31" s="1"/>
  <c r="K33" i="4" l="1"/>
  <c r="K16" i="31"/>
  <c r="K34" i="31"/>
  <c r="L25" i="4"/>
  <c r="L28" i="4"/>
  <c r="L41" i="4"/>
  <c r="L42" i="4" s="1"/>
  <c r="N1" i="4"/>
  <c r="M45" i="4"/>
  <c r="M26" i="4"/>
  <c r="M24" i="4"/>
  <c r="M36" i="4"/>
  <c r="M23" i="4"/>
  <c r="M39" i="4"/>
  <c r="M40" i="4"/>
  <c r="M27" i="4"/>
  <c r="M31" i="4"/>
  <c r="M30" i="4"/>
  <c r="M46" i="4"/>
  <c r="M47" i="4" s="1"/>
  <c r="M38" i="4"/>
  <c r="M7" i="4"/>
  <c r="M15" i="4"/>
  <c r="M11" i="4"/>
  <c r="A23" i="12"/>
  <c r="D44" i="12"/>
  <c r="L32" i="4"/>
  <c r="L47" i="4"/>
  <c r="AD277" i="30"/>
  <c r="B278" i="30"/>
  <c r="AB277" i="30"/>
  <c r="AA277" i="30"/>
  <c r="AC277" i="30"/>
  <c r="AG277" i="30"/>
  <c r="Z277" i="30"/>
  <c r="C277" i="30"/>
  <c r="AF277" i="30"/>
  <c r="X277" i="30"/>
  <c r="D277" i="30"/>
  <c r="AH277" i="30"/>
  <c r="AE277" i="30"/>
  <c r="L14" i="31"/>
  <c r="L15" i="31" s="1"/>
  <c r="L34" i="31" s="1"/>
  <c r="S281" i="29"/>
  <c r="B282" i="29"/>
  <c r="M281" i="29"/>
  <c r="H281" i="29"/>
  <c r="G281" i="29"/>
  <c r="M12" i="31"/>
  <c r="M31" i="31" s="1"/>
  <c r="L33" i="4" l="1"/>
  <c r="M41" i="4"/>
  <c r="M42" i="4" s="1"/>
  <c r="M32" i="4"/>
  <c r="M25" i="4"/>
  <c r="M28" i="4"/>
  <c r="A24" i="12"/>
  <c r="D45" i="12"/>
  <c r="O1" i="4"/>
  <c r="N40" i="4"/>
  <c r="N23" i="4"/>
  <c r="N27" i="4"/>
  <c r="N45" i="4"/>
  <c r="N31" i="4"/>
  <c r="N26" i="4"/>
  <c r="N30" i="4"/>
  <c r="N46" i="4"/>
  <c r="N47" i="4" s="1"/>
  <c r="N36" i="4"/>
  <c r="N7" i="4"/>
  <c r="N38" i="4"/>
  <c r="N39" i="4"/>
  <c r="N24" i="4"/>
  <c r="N15" i="4"/>
  <c r="N11" i="4"/>
  <c r="AC278" i="30"/>
  <c r="AA278" i="30"/>
  <c r="AG278" i="30"/>
  <c r="AD278" i="30"/>
  <c r="B279" i="30"/>
  <c r="D278" i="30"/>
  <c r="AH278" i="30"/>
  <c r="AF278" i="30"/>
  <c r="Z278" i="30"/>
  <c r="C278" i="30"/>
  <c r="AB278" i="30"/>
  <c r="X278" i="30"/>
  <c r="AE278" i="30"/>
  <c r="M14" i="31"/>
  <c r="M15" i="31" s="1"/>
  <c r="M282" i="29"/>
  <c r="B283" i="29"/>
  <c r="H282" i="29"/>
  <c r="S282" i="29"/>
  <c r="G282" i="29"/>
  <c r="L16" i="31"/>
  <c r="N12" i="31"/>
  <c r="N31" i="31" s="1"/>
  <c r="N25" i="4" l="1"/>
  <c r="M16" i="31"/>
  <c r="M34" i="31"/>
  <c r="N28" i="4"/>
  <c r="M33" i="4"/>
  <c r="N41" i="4"/>
  <c r="N42" i="4" s="1"/>
  <c r="N32" i="4"/>
  <c r="D46" i="12"/>
  <c r="A25" i="12"/>
  <c r="P1" i="4"/>
  <c r="O36" i="4"/>
  <c r="O26" i="4"/>
  <c r="O23" i="4"/>
  <c r="O30" i="4"/>
  <c r="O40" i="4"/>
  <c r="O31" i="4"/>
  <c r="O24" i="4"/>
  <c r="O25" i="4" s="1"/>
  <c r="O39" i="4"/>
  <c r="O27" i="4"/>
  <c r="O7" i="4"/>
  <c r="O46" i="4"/>
  <c r="O47" i="4" s="1"/>
  <c r="O38" i="4"/>
  <c r="O15" i="4"/>
  <c r="O11" i="4"/>
  <c r="N14" i="31"/>
  <c r="N15" i="31" s="1"/>
  <c r="N34" i="31" s="1"/>
  <c r="D279" i="30"/>
  <c r="AE279" i="30"/>
  <c r="AC279" i="30"/>
  <c r="B280" i="30"/>
  <c r="AD279" i="30"/>
  <c r="C279" i="30"/>
  <c r="AB279" i="30"/>
  <c r="AG279" i="30"/>
  <c r="AH279" i="30"/>
  <c r="X279" i="30"/>
  <c r="AF279" i="30"/>
  <c r="Z279" i="30"/>
  <c r="AA279" i="30"/>
  <c r="B284" i="29"/>
  <c r="M283" i="29"/>
  <c r="G283" i="29"/>
  <c r="H283" i="29"/>
  <c r="S283" i="29"/>
  <c r="N33" i="4" l="1"/>
  <c r="O28" i="4"/>
  <c r="O41" i="4"/>
  <c r="O42" i="4" s="1"/>
  <c r="O32" i="4"/>
  <c r="P38" i="4"/>
  <c r="P40" i="4"/>
  <c r="P23" i="4"/>
  <c r="P27" i="4"/>
  <c r="P30" i="4"/>
  <c r="P31" i="4"/>
  <c r="P36" i="4"/>
  <c r="P45" i="4"/>
  <c r="P24" i="4"/>
  <c r="P7" i="4"/>
  <c r="P26" i="4"/>
  <c r="Q1" i="4"/>
  <c r="P46" i="4"/>
  <c r="P39" i="4"/>
  <c r="P15" i="4"/>
  <c r="P11" i="4"/>
  <c r="A26" i="12"/>
  <c r="D47" i="12"/>
  <c r="AF280" i="30"/>
  <c r="B281" i="30"/>
  <c r="X280" i="30"/>
  <c r="C280" i="30"/>
  <c r="Z280" i="30"/>
  <c r="D280" i="30"/>
  <c r="AE280" i="30"/>
  <c r="AH280" i="30"/>
  <c r="AC280" i="30"/>
  <c r="AA280" i="30"/>
  <c r="AB280" i="30"/>
  <c r="AG280" i="30"/>
  <c r="AD280" i="30"/>
  <c r="G284" i="29"/>
  <c r="M284" i="29"/>
  <c r="B285" i="29"/>
  <c r="S284" i="29"/>
  <c r="H284" i="29"/>
  <c r="N16" i="31"/>
  <c r="P25" i="4" l="1"/>
  <c r="O33" i="4"/>
  <c r="P41" i="4"/>
  <c r="P42" i="4" s="1"/>
  <c r="P32" i="4"/>
  <c r="P28" i="4"/>
  <c r="A27" i="12"/>
  <c r="D48" i="12"/>
  <c r="Q39" i="4"/>
  <c r="Q24" i="4"/>
  <c r="Q31" i="4"/>
  <c r="Q15" i="4"/>
  <c r="Q23" i="4"/>
  <c r="Q38" i="4"/>
  <c r="Q26" i="4"/>
  <c r="R1" i="4"/>
  <c r="Q30" i="4"/>
  <c r="Q46" i="4"/>
  <c r="Q7" i="4"/>
  <c r="Q45" i="4"/>
  <c r="Q27" i="4"/>
  <c r="Q36" i="4"/>
  <c r="Q40" i="4"/>
  <c r="Q11" i="4"/>
  <c r="P47" i="4"/>
  <c r="AA281" i="30"/>
  <c r="AF281" i="30"/>
  <c r="AB281" i="30"/>
  <c r="D281" i="30"/>
  <c r="C281" i="30"/>
  <c r="B282" i="30"/>
  <c r="AC281" i="30"/>
  <c r="AH281" i="30"/>
  <c r="Z281" i="30"/>
  <c r="AG281" i="30"/>
  <c r="X281" i="30"/>
  <c r="AE281" i="30"/>
  <c r="AD281" i="30"/>
  <c r="M285" i="29"/>
  <c r="B286" i="29"/>
  <c r="G285" i="29"/>
  <c r="H285" i="29"/>
  <c r="S285" i="29"/>
  <c r="P33" i="4" l="1"/>
  <c r="Q32" i="4"/>
  <c r="Q25" i="4"/>
  <c r="Q47" i="4"/>
  <c r="R15" i="4"/>
  <c r="S1" i="4"/>
  <c r="R40" i="4"/>
  <c r="R30" i="4"/>
  <c r="R7" i="4"/>
  <c r="R36" i="4"/>
  <c r="R46" i="4"/>
  <c r="R27" i="4"/>
  <c r="R45" i="4"/>
  <c r="R47" i="4" s="1"/>
  <c r="R26" i="4"/>
  <c r="R11" i="4"/>
  <c r="Q28" i="4"/>
  <c r="Q41" i="4"/>
  <c r="Q42" i="4" s="1"/>
  <c r="A28" i="12"/>
  <c r="D50" i="12" s="1"/>
  <c r="D49" i="12"/>
  <c r="AG282" i="30"/>
  <c r="AE282" i="30"/>
  <c r="B283" i="30"/>
  <c r="AD282" i="30"/>
  <c r="C282" i="30"/>
  <c r="AA282" i="30"/>
  <c r="AH282" i="30"/>
  <c r="AC282" i="30"/>
  <c r="AF282" i="30"/>
  <c r="Z282" i="30"/>
  <c r="AB282" i="30"/>
  <c r="X282" i="30"/>
  <c r="D282" i="30"/>
  <c r="H286" i="29"/>
  <c r="B287" i="29"/>
  <c r="S286" i="29"/>
  <c r="M286" i="29"/>
  <c r="G286" i="29"/>
  <c r="Q33" i="4" l="1"/>
  <c r="R28" i="4"/>
  <c r="S46" i="4"/>
  <c r="S7" i="4"/>
  <c r="T1" i="4"/>
  <c r="S26" i="4"/>
  <c r="S45" i="4"/>
  <c r="S47" i="4" s="1"/>
  <c r="S36" i="4"/>
  <c r="S30" i="4"/>
  <c r="S40" i="4"/>
  <c r="S27" i="4"/>
  <c r="AF283" i="30"/>
  <c r="D283" i="30"/>
  <c r="AC283" i="30"/>
  <c r="X283" i="30"/>
  <c r="AH283" i="30"/>
  <c r="B284" i="30"/>
  <c r="AB283" i="30"/>
  <c r="AD283" i="30"/>
  <c r="AG283" i="30"/>
  <c r="AA283" i="30"/>
  <c r="AE283" i="30"/>
  <c r="C283" i="30"/>
  <c r="Z283" i="30"/>
  <c r="G287" i="29"/>
  <c r="G289" i="29" s="1"/>
  <c r="M287" i="29"/>
  <c r="H287" i="29"/>
  <c r="S287" i="29"/>
  <c r="S28" i="4" l="1"/>
  <c r="T46" i="4"/>
  <c r="T36" i="4"/>
  <c r="U1" i="4"/>
  <c r="T40" i="4"/>
  <c r="T30" i="4"/>
  <c r="T7" i="4"/>
  <c r="T45" i="4"/>
  <c r="T47" i="4" s="1"/>
  <c r="T26" i="4"/>
  <c r="T27" i="4"/>
  <c r="AD284" i="30"/>
  <c r="Z284" i="30"/>
  <c r="AG284" i="30"/>
  <c r="AH284" i="30"/>
  <c r="X284" i="30"/>
  <c r="AE284" i="30"/>
  <c r="AC284" i="30"/>
  <c r="B285" i="30"/>
  <c r="AB284" i="30"/>
  <c r="D284" i="30"/>
  <c r="AA284" i="30"/>
  <c r="AF284" i="30"/>
  <c r="C284" i="30"/>
  <c r="T28" i="4" l="1"/>
  <c r="V1" i="4"/>
  <c r="U36" i="4"/>
  <c r="U7" i="4"/>
  <c r="U46" i="4"/>
  <c r="U27" i="4"/>
  <c r="U30" i="4"/>
  <c r="U26" i="4"/>
  <c r="U45" i="4"/>
  <c r="U47" i="4" s="1"/>
  <c r="U40" i="4"/>
  <c r="G285" i="30"/>
  <c r="F285" i="30"/>
  <c r="AF285" i="30"/>
  <c r="Z285" i="30"/>
  <c r="X285" i="30"/>
  <c r="AH285" i="30"/>
  <c r="AD285" i="30"/>
  <c r="AA285" i="30"/>
  <c r="AC285" i="30"/>
  <c r="B286" i="30"/>
  <c r="AB285" i="30"/>
  <c r="AE285" i="30"/>
  <c r="C285" i="30"/>
  <c r="AG285" i="30"/>
  <c r="D285" i="30"/>
  <c r="U28" i="4" l="1"/>
  <c r="V46" i="4"/>
  <c r="V26" i="4"/>
  <c r="V27" i="4"/>
  <c r="V30" i="4"/>
  <c r="V36" i="4"/>
  <c r="V45" i="4"/>
  <c r="V47" i="4" s="1"/>
  <c r="V40" i="4"/>
  <c r="W1" i="4"/>
  <c r="V7" i="4"/>
  <c r="F286" i="30"/>
  <c r="G286" i="30"/>
  <c r="AH286" i="30"/>
  <c r="X286" i="30"/>
  <c r="AB286" i="30"/>
  <c r="AA286" i="30"/>
  <c r="AD286" i="30"/>
  <c r="Z286" i="30"/>
  <c r="D286" i="30"/>
  <c r="B287" i="30"/>
  <c r="AF286" i="30"/>
  <c r="AC286" i="30"/>
  <c r="AE286" i="30"/>
  <c r="C286" i="30"/>
  <c r="AG286" i="30"/>
  <c r="M289" i="29"/>
  <c r="S289" i="29"/>
  <c r="H289" i="29"/>
  <c r="W30" i="4" l="1"/>
  <c r="W36" i="4"/>
  <c r="W45" i="4"/>
  <c r="W40" i="4"/>
  <c r="W46" i="4"/>
  <c r="W7" i="4"/>
  <c r="X1" i="4"/>
  <c r="W26" i="4"/>
  <c r="W27" i="4"/>
  <c r="V28" i="4"/>
  <c r="G287" i="30"/>
  <c r="F287" i="30"/>
  <c r="AC287" i="30"/>
  <c r="AF287" i="30"/>
  <c r="AD287" i="30"/>
  <c r="AB287" i="30"/>
  <c r="C287" i="30"/>
  <c r="AG287" i="30"/>
  <c r="X287" i="30"/>
  <c r="Z287" i="30"/>
  <c r="AH287" i="30"/>
  <c r="D287" i="30"/>
  <c r="AA287" i="30"/>
  <c r="AE287" i="30"/>
  <c r="W28" i="4" l="1"/>
  <c r="X45" i="4"/>
  <c r="X40" i="4"/>
  <c r="X30" i="4"/>
  <c r="X27" i="4"/>
  <c r="X46" i="4"/>
  <c r="X26" i="4"/>
  <c r="X7" i="4"/>
  <c r="Y1" i="4"/>
  <c r="X36" i="4"/>
  <c r="W47" i="4"/>
  <c r="X28" i="4" l="1"/>
  <c r="Y45" i="4"/>
  <c r="Y36" i="4"/>
  <c r="Y30" i="4"/>
  <c r="Y40" i="4"/>
  <c r="Y46" i="4"/>
  <c r="Y26" i="4"/>
  <c r="Z1" i="4"/>
  <c r="Y7" i="4"/>
  <c r="Y27" i="4"/>
  <c r="X47" i="4"/>
  <c r="Y28" i="4" l="1"/>
  <c r="Z30" i="4"/>
  <c r="Z26" i="4"/>
  <c r="AA1" i="4"/>
  <c r="Z27" i="4"/>
  <c r="Z45" i="4"/>
  <c r="Z46" i="4"/>
  <c r="Z40" i="4"/>
  <c r="Z36" i="4"/>
  <c r="Z7" i="4"/>
  <c r="Y47" i="4"/>
  <c r="AA46" i="4" l="1"/>
  <c r="AA7" i="4"/>
  <c r="AA45" i="4"/>
  <c r="AA47" i="4" s="1"/>
  <c r="AA36" i="4"/>
  <c r="AA27" i="4"/>
  <c r="AA30" i="4"/>
  <c r="AA40" i="4"/>
  <c r="AB1" i="4"/>
  <c r="AA26" i="4"/>
  <c r="AA28" i="4" s="1"/>
  <c r="Z28" i="4"/>
  <c r="Z47" i="4"/>
  <c r="D288" i="30"/>
  <c r="AA288" i="30"/>
  <c r="AE288" i="30"/>
  <c r="AH288" i="30"/>
  <c r="X288" i="30"/>
  <c r="AD288" i="30"/>
  <c r="AB46" i="4" l="1"/>
  <c r="AB36" i="4"/>
  <c r="AB30" i="4"/>
  <c r="AB7" i="4"/>
  <c r="AC1" i="4"/>
  <c r="AB26" i="4"/>
  <c r="AB28" i="4" s="1"/>
  <c r="AB45" i="4"/>
  <c r="AB47" i="4" s="1"/>
  <c r="AB40" i="4"/>
  <c r="AB27" i="4"/>
  <c r="AD1" i="4" l="1"/>
  <c r="AC40" i="4"/>
  <c r="AC36" i="4"/>
  <c r="AC45" i="4"/>
  <c r="AC7" i="4"/>
  <c r="AC46" i="4"/>
  <c r="AC27" i="4"/>
  <c r="AC30" i="4"/>
  <c r="AC26" i="4"/>
  <c r="AC47" i="4" l="1"/>
  <c r="AC28" i="4"/>
  <c r="AD45" i="4"/>
  <c r="AD47" i="4" s="1"/>
  <c r="AD36" i="4"/>
  <c r="AD46" i="4"/>
  <c r="AD26" i="4"/>
  <c r="AE1" i="4"/>
  <c r="AD27" i="4"/>
  <c r="AD30" i="4"/>
  <c r="AD40" i="4"/>
  <c r="AD7" i="4"/>
  <c r="AE7" i="4" l="1"/>
  <c r="AE30" i="4"/>
  <c r="AE36" i="4"/>
  <c r="AF1" i="4"/>
  <c r="AE26" i="4"/>
  <c r="AE45" i="4"/>
  <c r="AE40" i="4"/>
  <c r="AE46" i="4"/>
  <c r="AE27" i="4"/>
  <c r="AD28" i="4"/>
  <c r="AE47" i="4" l="1"/>
  <c r="AE28" i="4"/>
  <c r="AG1" i="4"/>
  <c r="AF26" i="4"/>
  <c r="AF30" i="4"/>
  <c r="AF36" i="4"/>
  <c r="AF45" i="4"/>
  <c r="AF7" i="4"/>
  <c r="AF46" i="4"/>
  <c r="AF40" i="4"/>
  <c r="AF27" i="4"/>
  <c r="AF28" i="4" l="1"/>
  <c r="AF47" i="4"/>
  <c r="AG46" i="4"/>
  <c r="AG7" i="4"/>
  <c r="AG36" i="4"/>
  <c r="AG30" i="4"/>
  <c r="AG45" i="4"/>
  <c r="AG47" i="4" s="1"/>
  <c r="AG40" i="4"/>
  <c r="AH1" i="4"/>
  <c r="AG27" i="4"/>
  <c r="AG26" i="4"/>
  <c r="AG28" i="4" l="1"/>
  <c r="AH45" i="4"/>
  <c r="AH40" i="4"/>
  <c r="AH30" i="4"/>
  <c r="AH7" i="4"/>
  <c r="AH26" i="4"/>
  <c r="AH46" i="4"/>
  <c r="AH27" i="4"/>
  <c r="AI1" i="4"/>
  <c r="AH36" i="4"/>
  <c r="AI30" i="4" l="1"/>
  <c r="AI27" i="4"/>
  <c r="AI45" i="4"/>
  <c r="AI36" i="4"/>
  <c r="AI7" i="4"/>
  <c r="AI46" i="4"/>
  <c r="AI40" i="4"/>
  <c r="AJ1" i="4"/>
  <c r="AI26" i="4"/>
  <c r="AH28" i="4"/>
  <c r="AH47" i="4"/>
  <c r="AI28" i="4" l="1"/>
  <c r="AJ45" i="4"/>
  <c r="AJ40" i="4"/>
  <c r="AJ7" i="4"/>
  <c r="AJ27" i="4"/>
  <c r="AJ46" i="4"/>
  <c r="AJ36" i="4"/>
  <c r="AJ30" i="4"/>
  <c r="AK1" i="4"/>
  <c r="AJ26" i="4"/>
  <c r="AI47" i="4"/>
  <c r="AK46" i="4" l="1"/>
  <c r="AK36" i="4"/>
  <c r="AK30" i="4"/>
  <c r="AK26" i="4"/>
  <c r="AK45" i="4"/>
  <c r="AK47" i="4" s="1"/>
  <c r="AK27" i="4"/>
  <c r="AL1" i="4"/>
  <c r="AK40" i="4"/>
  <c r="AK7" i="4"/>
  <c r="AJ28" i="4"/>
  <c r="AJ47" i="4"/>
  <c r="AK28" i="4" l="1"/>
  <c r="AM1" i="4"/>
  <c r="AL36" i="4"/>
  <c r="AL46" i="4"/>
  <c r="AL45" i="4"/>
  <c r="AL26" i="4"/>
  <c r="AL40" i="4"/>
  <c r="AL7" i="4"/>
  <c r="AL30" i="4"/>
  <c r="AL27" i="4"/>
  <c r="AL28" i="4" l="1"/>
  <c r="AM30" i="4"/>
  <c r="AM40" i="4"/>
  <c r="AM45" i="4"/>
  <c r="AM27" i="4"/>
  <c r="AM46" i="4"/>
  <c r="AM7" i="4"/>
  <c r="AN1" i="4"/>
  <c r="AM26" i="4"/>
  <c r="AM28" i="4" s="1"/>
  <c r="AM36" i="4"/>
  <c r="AL47" i="4"/>
  <c r="AM47" i="4" l="1"/>
  <c r="AN30" i="4"/>
  <c r="AN7" i="4"/>
  <c r="AO1" i="4"/>
  <c r="AN36" i="4"/>
  <c r="AN27" i="4"/>
  <c r="AN46" i="4"/>
  <c r="AN26" i="4"/>
  <c r="AN45" i="4"/>
  <c r="AN40" i="4"/>
  <c r="AN47" i="4" l="1"/>
  <c r="AN28" i="4"/>
  <c r="AO45" i="4"/>
  <c r="AO47" i="4" s="1"/>
  <c r="AO26" i="4"/>
  <c r="AO27" i="4"/>
  <c r="AO46" i="4"/>
  <c r="AO40" i="4"/>
  <c r="AO30" i="4"/>
  <c r="AP1" i="4"/>
  <c r="AO7" i="4"/>
  <c r="AO36" i="4"/>
  <c r="AO28" i="4" l="1"/>
  <c r="AP46" i="4"/>
  <c r="AP27" i="4"/>
  <c r="AQ1" i="4"/>
  <c r="AP40" i="4"/>
  <c r="AP7" i="4"/>
  <c r="AP45" i="4"/>
  <c r="AP47" i="4" s="1"/>
  <c r="AP26" i="4"/>
  <c r="AP30" i="4"/>
  <c r="AP36" i="4"/>
  <c r="AP28" i="4" l="1"/>
  <c r="AQ46" i="4"/>
  <c r="AQ26" i="4"/>
  <c r="AQ30" i="4"/>
  <c r="AQ40" i="4"/>
  <c r="AQ45" i="4"/>
  <c r="AQ47" i="4" s="1"/>
  <c r="AQ36" i="4"/>
  <c r="AQ7" i="4"/>
  <c r="AR1" i="4"/>
  <c r="AQ27" i="4"/>
  <c r="AR30" i="4" l="1"/>
  <c r="AR36" i="4"/>
  <c r="AR46" i="4"/>
  <c r="AR26" i="4"/>
  <c r="AR27" i="4"/>
  <c r="AR45" i="4"/>
  <c r="AR47" i="4" s="1"/>
  <c r="AS1" i="4"/>
  <c r="AR7" i="4"/>
  <c r="AR40" i="4"/>
  <c r="AQ28" i="4"/>
  <c r="AR28" i="4" l="1"/>
  <c r="AS45" i="4"/>
  <c r="AS27" i="4"/>
  <c r="AS46" i="4"/>
  <c r="AS40" i="4"/>
  <c r="AS7" i="4"/>
  <c r="AS30" i="4"/>
  <c r="AS36" i="4"/>
  <c r="AT1" i="4"/>
  <c r="AS26" i="4"/>
  <c r="AS28" i="4" l="1"/>
  <c r="AS47" i="4"/>
  <c r="AT46" i="4"/>
  <c r="AT26" i="4"/>
  <c r="AT30" i="4"/>
  <c r="AT7" i="4"/>
  <c r="AT40" i="4"/>
  <c r="AT45" i="4"/>
  <c r="AT47" i="4" s="1"/>
  <c r="AT27" i="4"/>
  <c r="AU1" i="4"/>
  <c r="AT36" i="4"/>
  <c r="AT28" i="4" l="1"/>
  <c r="AV1" i="4"/>
  <c r="AU40" i="4"/>
  <c r="AU36" i="4"/>
  <c r="AU45" i="4"/>
  <c r="AU26" i="4"/>
  <c r="AU30" i="4"/>
  <c r="AU7" i="4"/>
  <c r="AU46" i="4"/>
  <c r="AU27" i="4"/>
  <c r="AW1" i="4" l="1"/>
  <c r="AV40" i="4"/>
  <c r="AV7" i="4"/>
  <c r="AV30" i="4"/>
  <c r="AV36" i="4"/>
  <c r="AV46" i="4"/>
  <c r="AV27" i="4"/>
  <c r="AV45" i="4"/>
  <c r="AV47" i="4" s="1"/>
  <c r="AV26" i="4"/>
  <c r="AU28" i="4"/>
  <c r="AU47" i="4"/>
  <c r="AV28" i="4" l="1"/>
  <c r="AW30" i="4"/>
  <c r="AW40" i="4"/>
  <c r="AW7" i="4"/>
  <c r="AW46" i="4"/>
  <c r="AW27" i="4"/>
  <c r="AX1" i="4"/>
  <c r="AW26" i="4"/>
  <c r="AW45" i="4"/>
  <c r="AW47" i="4" s="1"/>
  <c r="AW36" i="4"/>
  <c r="AW28" i="4" l="1"/>
  <c r="AX46" i="4"/>
  <c r="AX26" i="4"/>
  <c r="AX27" i="4"/>
  <c r="AX45" i="4"/>
  <c r="AX47" i="4" s="1"/>
  <c r="AX40" i="4"/>
  <c r="AY1" i="4"/>
  <c r="AX7" i="4"/>
  <c r="AX30" i="4"/>
  <c r="AX36" i="4"/>
  <c r="AY45" i="4" l="1"/>
  <c r="AY46" i="4"/>
  <c r="AZ1" i="4"/>
  <c r="AY36" i="4"/>
  <c r="AY30" i="4"/>
  <c r="AY26" i="4"/>
  <c r="AY27" i="4"/>
  <c r="AY7" i="4"/>
  <c r="AY40" i="4"/>
  <c r="AX28" i="4"/>
  <c r="AZ26" i="4" l="1"/>
  <c r="AZ7" i="4"/>
  <c r="AZ27" i="4"/>
  <c r="AZ30" i="4"/>
  <c r="AZ36" i="4"/>
  <c r="BA1" i="4"/>
  <c r="AZ45" i="4"/>
  <c r="AZ40" i="4"/>
  <c r="AZ46" i="4"/>
  <c r="AY28" i="4"/>
  <c r="AY47" i="4"/>
  <c r="AZ47" i="4" l="1"/>
  <c r="BA40" i="4"/>
  <c r="BA30" i="4"/>
  <c r="BA46" i="4"/>
  <c r="BA36" i="4"/>
  <c r="BA26" i="4"/>
  <c r="BA45" i="4"/>
  <c r="BA27" i="4"/>
  <c r="BB1" i="4"/>
  <c r="BA7" i="4"/>
  <c r="AZ28" i="4"/>
  <c r="BA47" i="4" l="1"/>
  <c r="BB30" i="4"/>
  <c r="BB40" i="4"/>
  <c r="BB45" i="4"/>
  <c r="BB47" i="4" s="1"/>
  <c r="BB27" i="4"/>
  <c r="BB36" i="4"/>
  <c r="BC1" i="4"/>
  <c r="BB7" i="4"/>
  <c r="BB46" i="4"/>
  <c r="BB26" i="4"/>
  <c r="BA28" i="4"/>
  <c r="BB28" i="4" l="1"/>
  <c r="BC40" i="4"/>
  <c r="BC46" i="4"/>
  <c r="BC26" i="4"/>
  <c r="BC27" i="4"/>
  <c r="BC7" i="4"/>
  <c r="BC45" i="4"/>
  <c r="BC47" i="4" s="1"/>
  <c r="BC36" i="4"/>
  <c r="BD1" i="4"/>
  <c r="BC30" i="4"/>
  <c r="BC28" i="4" l="1"/>
  <c r="BD27" i="4"/>
  <c r="BD40" i="4"/>
  <c r="BD7" i="4"/>
  <c r="BD30" i="4"/>
  <c r="BD45" i="4"/>
  <c r="BD47" i="4" s="1"/>
  <c r="BD36" i="4"/>
  <c r="BE1" i="4"/>
  <c r="BD46" i="4"/>
  <c r="BD26" i="4"/>
  <c r="BD28" i="4" l="1"/>
  <c r="BE26" i="4"/>
  <c r="BE27" i="4"/>
  <c r="BE7" i="4"/>
  <c r="BE40" i="4"/>
  <c r="BE45" i="4"/>
  <c r="BE30" i="4"/>
  <c r="BE36" i="4"/>
  <c r="BE46" i="4"/>
  <c r="BF1" i="4"/>
  <c r="BF45" i="4" l="1"/>
  <c r="BF40" i="4"/>
  <c r="BF27" i="4"/>
  <c r="BF30" i="4"/>
  <c r="BF36" i="4"/>
  <c r="BF26" i="4"/>
  <c r="BF7" i="4"/>
  <c r="BG1" i="4"/>
  <c r="BF46" i="4"/>
  <c r="BE47" i="4"/>
  <c r="BE28" i="4"/>
  <c r="BH1" i="4" l="1"/>
  <c r="BG40" i="4"/>
  <c r="BG7" i="4"/>
  <c r="BG27" i="4"/>
  <c r="BG46" i="4"/>
  <c r="BG30" i="4"/>
  <c r="BG26" i="4"/>
  <c r="BG45" i="4"/>
  <c r="BG47" i="4" s="1"/>
  <c r="BG36" i="4"/>
  <c r="BF28" i="4"/>
  <c r="BF47" i="4"/>
  <c r="BG28" i="4" l="1"/>
  <c r="BH40" i="4"/>
  <c r="BH46" i="4"/>
  <c r="BI1" i="4"/>
  <c r="BH30" i="4"/>
  <c r="BH27" i="4"/>
  <c r="BH45" i="4"/>
  <c r="BH47" i="4" s="1"/>
  <c r="BH26" i="4"/>
  <c r="BH7" i="4"/>
  <c r="BH36" i="4"/>
  <c r="BH28" i="4" l="1"/>
  <c r="BI45" i="4"/>
  <c r="BI30" i="4"/>
  <c r="BI40" i="4"/>
  <c r="BI7" i="4"/>
  <c r="BI46" i="4"/>
  <c r="BI36" i="4"/>
  <c r="BI27" i="4"/>
  <c r="BI26" i="4"/>
  <c r="BJ1" i="4"/>
  <c r="BI28" i="4" l="1"/>
  <c r="BJ27" i="4"/>
  <c r="BJ30" i="4"/>
  <c r="BJ7" i="4"/>
  <c r="BK1" i="4"/>
  <c r="BJ40" i="4"/>
  <c r="BJ26" i="4"/>
  <c r="BJ36" i="4"/>
  <c r="BJ45" i="4"/>
  <c r="BJ46" i="4"/>
  <c r="BI47" i="4"/>
  <c r="BJ47" i="4" l="1"/>
  <c r="BJ28" i="4"/>
  <c r="BK30" i="4"/>
  <c r="BK26" i="4"/>
  <c r="BK40" i="4"/>
  <c r="BK27" i="4"/>
  <c r="BL1" i="4"/>
  <c r="BK45" i="4"/>
  <c r="BK47" i="4" s="1"/>
  <c r="BK7" i="4"/>
  <c r="BK36" i="4"/>
  <c r="BK46" i="4"/>
  <c r="BK28" i="4" l="1"/>
  <c r="BL7" i="4"/>
  <c r="BL45" i="4"/>
  <c r="BL30" i="4"/>
  <c r="BL36" i="4"/>
  <c r="BL27" i="4"/>
  <c r="BM1" i="4"/>
  <c r="BL46" i="4"/>
  <c r="BL26" i="4"/>
  <c r="BL40" i="4"/>
  <c r="BM27" i="4" l="1"/>
  <c r="BM40" i="4"/>
  <c r="BM26" i="4"/>
  <c r="BM46" i="4"/>
  <c r="BM7" i="4"/>
  <c r="BM30" i="4"/>
  <c r="BM36" i="4"/>
  <c r="BN1" i="4"/>
  <c r="BM45" i="4"/>
  <c r="BL47" i="4"/>
  <c r="BL28" i="4"/>
  <c r="BM28" i="4" l="1"/>
  <c r="BN46" i="4"/>
  <c r="BN27" i="4"/>
  <c r="BN7" i="4"/>
  <c r="BN30" i="4"/>
  <c r="BN36" i="4"/>
  <c r="BN45" i="4"/>
  <c r="BN47" i="4" s="1"/>
  <c r="BN26" i="4"/>
  <c r="BN28" i="4" s="1"/>
  <c r="BO1" i="4"/>
  <c r="BN40" i="4"/>
  <c r="BM47" i="4"/>
  <c r="BO46" i="4" l="1"/>
  <c r="BO27" i="4"/>
  <c r="BO45" i="4"/>
  <c r="BO47" i="4" s="1"/>
  <c r="BO40" i="4"/>
  <c r="BO7" i="4"/>
  <c r="BO36" i="4"/>
  <c r="BO30" i="4"/>
  <c r="BO26" i="4"/>
  <c r="BP1" i="4"/>
  <c r="BO28" i="4" l="1"/>
  <c r="BP26" i="4"/>
  <c r="BP40" i="4"/>
  <c r="BP45" i="4"/>
  <c r="BP46" i="4"/>
  <c r="BP36" i="4"/>
  <c r="BQ1" i="4"/>
  <c r="BP7" i="4"/>
  <c r="BP27" i="4"/>
  <c r="BP30" i="4"/>
  <c r="BP47" i="4" l="1"/>
  <c r="BQ7" i="4"/>
  <c r="BQ45" i="4"/>
  <c r="BQ46" i="4"/>
  <c r="BR1" i="4"/>
  <c r="BQ27" i="4"/>
  <c r="BQ26" i="4"/>
  <c r="BQ30" i="4"/>
  <c r="BQ36" i="4"/>
  <c r="BQ40" i="4"/>
  <c r="BP28" i="4"/>
  <c r="BQ28" i="4" l="1"/>
  <c r="BQ47" i="4"/>
  <c r="BR46" i="4"/>
  <c r="BR27" i="4"/>
  <c r="BR7" i="4"/>
  <c r="BR30" i="4"/>
  <c r="BR36" i="4"/>
  <c r="BR40" i="4"/>
  <c r="BS1" i="4"/>
  <c r="BR26" i="4"/>
  <c r="BR45" i="4"/>
  <c r="BR47" i="4" s="1"/>
  <c r="BS7" i="4" l="1"/>
  <c r="BS36" i="4"/>
  <c r="BS45" i="4"/>
  <c r="BS46" i="4"/>
  <c r="BT1" i="4"/>
  <c r="BS26" i="4"/>
  <c r="BS27" i="4"/>
  <c r="BS40" i="4"/>
  <c r="BS30" i="4"/>
  <c r="BR28" i="4"/>
  <c r="BS47" i="4" l="1"/>
  <c r="BS28" i="4"/>
  <c r="BT36" i="4"/>
  <c r="BT26" i="4"/>
  <c r="BT45" i="4"/>
  <c r="BT27" i="4"/>
  <c r="BT7" i="4"/>
  <c r="BT46" i="4"/>
  <c r="BT30" i="4"/>
  <c r="BU1" i="4"/>
  <c r="BT40" i="4"/>
  <c r="BT28" i="4" l="1"/>
  <c r="BU46" i="4"/>
  <c r="BU30" i="4"/>
  <c r="BU45" i="4"/>
  <c r="BU47" i="4" s="1"/>
  <c r="BU27" i="4"/>
  <c r="BU36" i="4"/>
  <c r="BU40" i="4"/>
  <c r="BU7" i="4"/>
  <c r="BU26" i="4"/>
  <c r="BV1" i="4"/>
  <c r="BT47" i="4"/>
  <c r="BU28" i="4" l="1"/>
  <c r="BV30" i="4"/>
  <c r="BV27" i="4"/>
  <c r="BV40" i="4"/>
  <c r="BV46" i="4"/>
  <c r="BV36" i="4"/>
  <c r="BV26" i="4"/>
  <c r="BV28" i="4" s="1"/>
  <c r="BW1" i="4"/>
  <c r="BV45" i="4"/>
  <c r="BV47" i="4" s="1"/>
  <c r="BV7" i="4"/>
  <c r="BX1" i="4" l="1"/>
  <c r="BW26" i="4"/>
  <c r="BW7" i="4"/>
  <c r="BW27" i="4"/>
  <c r="BW46" i="4"/>
  <c r="BW40" i="4"/>
  <c r="BW45" i="4"/>
  <c r="BW47" i="4" s="1"/>
  <c r="BW36" i="4"/>
  <c r="BW30" i="4"/>
  <c r="BW28" i="4" l="1"/>
  <c r="BX27" i="4"/>
  <c r="BY1" i="4"/>
  <c r="BX40" i="4"/>
  <c r="BX30" i="4"/>
  <c r="BX7" i="4"/>
  <c r="BX45" i="4"/>
  <c r="BX36" i="4"/>
  <c r="BX46" i="4"/>
  <c r="BX26" i="4"/>
  <c r="BX28" i="4" s="1"/>
  <c r="BX47" i="4" l="1"/>
  <c r="BY7" i="4"/>
  <c r="BY46" i="4"/>
  <c r="BY30" i="4"/>
  <c r="BY45" i="4"/>
  <c r="BY36" i="4"/>
  <c r="BZ1" i="4"/>
  <c r="BY27" i="4"/>
  <c r="BY40" i="4"/>
  <c r="BY26" i="4"/>
  <c r="BY47" i="4" l="1"/>
  <c r="BZ26" i="4"/>
  <c r="BZ36" i="4"/>
  <c r="BZ30" i="4"/>
  <c r="CA1" i="4"/>
  <c r="BZ27" i="4"/>
  <c r="BZ40" i="4"/>
  <c r="BZ7" i="4"/>
  <c r="BZ45" i="4"/>
  <c r="BZ46" i="4"/>
  <c r="BY28" i="4"/>
  <c r="BZ47" i="4" l="1"/>
  <c r="CA26" i="4"/>
  <c r="CA40" i="4"/>
  <c r="CA7" i="4"/>
  <c r="CA46" i="4"/>
  <c r="CA30" i="4"/>
  <c r="CB1" i="4"/>
  <c r="CA27" i="4"/>
  <c r="CA36" i="4"/>
  <c r="CA45" i="4"/>
  <c r="BZ28" i="4"/>
  <c r="CB40" i="4" l="1"/>
  <c r="CB30" i="4"/>
  <c r="CB45" i="4"/>
  <c r="CC1" i="4"/>
  <c r="CB26" i="4"/>
  <c r="CB27" i="4"/>
  <c r="CB46" i="4"/>
  <c r="CB7" i="4"/>
  <c r="CB36" i="4"/>
  <c r="CA47" i="4"/>
  <c r="CA28" i="4"/>
  <c r="CC40" i="4" l="1"/>
  <c r="CC45" i="4"/>
  <c r="CC26" i="4"/>
  <c r="CC30" i="4"/>
  <c r="CC27" i="4"/>
  <c r="CC36" i="4"/>
  <c r="CD1" i="4"/>
  <c r="CC7" i="4"/>
  <c r="CC46" i="4"/>
  <c r="CB47" i="4"/>
  <c r="CB28" i="4"/>
  <c r="CD46" i="4" l="1"/>
  <c r="CD36" i="4"/>
  <c r="CE1" i="4"/>
  <c r="CD27" i="4"/>
  <c r="CD7" i="4"/>
  <c r="CD45" i="4"/>
  <c r="CD47" i="4" s="1"/>
  <c r="CD26" i="4"/>
  <c r="CD30" i="4"/>
  <c r="CD40" i="4"/>
  <c r="CC28" i="4"/>
  <c r="CC47" i="4"/>
  <c r="CD28" i="4" l="1"/>
  <c r="CE46" i="4"/>
  <c r="CE30" i="4"/>
  <c r="CE7" i="4"/>
  <c r="CE40" i="4"/>
  <c r="CF1" i="4"/>
  <c r="CE36" i="4"/>
  <c r="CE45" i="4"/>
  <c r="CE47" i="4" s="1"/>
  <c r="CE26" i="4"/>
  <c r="CE27" i="4"/>
  <c r="CE28" i="4" l="1"/>
  <c r="CF40" i="4"/>
  <c r="CF30" i="4"/>
  <c r="CF45" i="4"/>
  <c r="CF27" i="4"/>
  <c r="CF36" i="4"/>
  <c r="CF7" i="4"/>
  <c r="CF46" i="4"/>
  <c r="CG1" i="4"/>
  <c r="CF26" i="4"/>
  <c r="CF28" i="4" s="1"/>
  <c r="CG45" i="4" l="1"/>
  <c r="CG40" i="4"/>
  <c r="CG7" i="4"/>
  <c r="CG27" i="4"/>
  <c r="CG30" i="4"/>
  <c r="CG46" i="4"/>
  <c r="CG36" i="4"/>
  <c r="CH1" i="4"/>
  <c r="CG26" i="4"/>
  <c r="CF47" i="4"/>
  <c r="CH45" i="4" l="1"/>
  <c r="CH7" i="4"/>
  <c r="CH27" i="4"/>
  <c r="CH30" i="4"/>
  <c r="CH36" i="4"/>
  <c r="CH26" i="4"/>
  <c r="CH40" i="4"/>
  <c r="CH46" i="4"/>
  <c r="CI1" i="4"/>
  <c r="CG28" i="4"/>
  <c r="CG47" i="4"/>
  <c r="CH28" i="4" l="1"/>
  <c r="CI26" i="4"/>
  <c r="CI45" i="4"/>
  <c r="CI27" i="4"/>
  <c r="CI36" i="4"/>
  <c r="CJ1" i="4"/>
  <c r="CI40" i="4"/>
  <c r="CI30" i="4"/>
  <c r="CI7" i="4"/>
  <c r="CI46" i="4"/>
  <c r="CH47" i="4"/>
  <c r="CI47" i="4" l="1"/>
  <c r="CJ27" i="4"/>
  <c r="CJ46" i="4"/>
  <c r="CJ40" i="4"/>
  <c r="CJ7" i="4"/>
  <c r="CJ45" i="4"/>
  <c r="CJ47" i="4" s="1"/>
  <c r="CJ26" i="4"/>
  <c r="CK1" i="4"/>
  <c r="CJ30" i="4"/>
  <c r="CJ36" i="4"/>
  <c r="CI28" i="4"/>
  <c r="CJ28" i="4" l="1"/>
  <c r="CK36" i="4"/>
  <c r="CK27" i="4"/>
  <c r="CL1" i="4"/>
  <c r="CK26" i="4"/>
  <c r="CK30" i="4"/>
  <c r="CK40" i="4"/>
  <c r="CK45" i="4"/>
  <c r="CK7" i="4"/>
  <c r="CK46" i="4"/>
  <c r="CK28" i="4" l="1"/>
  <c r="CK47" i="4"/>
  <c r="CL26" i="4"/>
  <c r="CL27" i="4"/>
  <c r="CM1" i="4"/>
  <c r="CL45" i="4"/>
  <c r="CL36" i="4"/>
  <c r="CL30" i="4"/>
  <c r="CL7" i="4"/>
  <c r="CL40" i="4"/>
  <c r="CL46" i="4"/>
  <c r="CL28" i="4" l="1"/>
  <c r="CM30" i="4"/>
  <c r="CM27" i="4"/>
  <c r="CN1" i="4"/>
  <c r="CM26" i="4"/>
  <c r="CM40" i="4"/>
  <c r="CM36" i="4"/>
  <c r="CM7" i="4"/>
  <c r="CM45" i="4"/>
  <c r="CM46" i="4"/>
  <c r="CL47" i="4"/>
  <c r="CN30" i="4" l="1"/>
  <c r="CN26" i="4"/>
  <c r="CN45" i="4"/>
  <c r="CN27" i="4"/>
  <c r="CN36" i="4"/>
  <c r="CO1" i="4"/>
  <c r="CN40" i="4"/>
  <c r="CN46" i="4"/>
  <c r="CN7" i="4"/>
  <c r="CM47" i="4"/>
  <c r="CM28" i="4"/>
  <c r="CN47" i="4" l="1"/>
  <c r="CO26" i="4"/>
  <c r="CO40" i="4"/>
  <c r="CO46" i="4"/>
  <c r="CO30" i="4"/>
  <c r="CO45" i="4"/>
  <c r="CO36" i="4"/>
  <c r="CO7" i="4"/>
  <c r="CP1" i="4"/>
  <c r="CO27" i="4"/>
  <c r="CN28" i="4"/>
  <c r="CO47" i="4" l="1"/>
  <c r="CO28" i="4"/>
  <c r="CP26" i="4"/>
  <c r="CP36" i="4"/>
  <c r="CP46" i="4"/>
  <c r="CP27" i="4"/>
  <c r="CP30" i="4"/>
  <c r="CP40" i="4"/>
  <c r="CQ1" i="4"/>
  <c r="CP45" i="4"/>
  <c r="CP47" i="4" s="1"/>
  <c r="CP7" i="4"/>
  <c r="CP28" i="4" l="1"/>
  <c r="CQ46" i="4"/>
  <c r="CR1" i="4"/>
  <c r="CQ30" i="4"/>
  <c r="CQ27" i="4"/>
  <c r="CQ26" i="4"/>
  <c r="CQ40" i="4"/>
  <c r="CQ45" i="4"/>
  <c r="CQ47" i="4" s="1"/>
  <c r="CQ36" i="4"/>
  <c r="CQ7" i="4"/>
  <c r="CR7" i="4" l="1"/>
  <c r="CR45" i="4"/>
  <c r="CR46" i="4"/>
  <c r="CR30" i="4"/>
  <c r="CR36" i="4"/>
  <c r="CR40" i="4"/>
  <c r="CR26" i="4"/>
  <c r="CS1" i="4"/>
  <c r="CR27" i="4"/>
  <c r="CQ28" i="4"/>
  <c r="CR47" i="4" l="1"/>
  <c r="CS7" i="4"/>
  <c r="CS45" i="4"/>
  <c r="CS27" i="4"/>
  <c r="CS40" i="4"/>
  <c r="CS46" i="4"/>
  <c r="CS26" i="4"/>
  <c r="CS36" i="4"/>
  <c r="CS30" i="4"/>
  <c r="CT1" i="4"/>
  <c r="CR28" i="4"/>
  <c r="CS28" i="4" l="1"/>
  <c r="CS47" i="4"/>
  <c r="CT45" i="4"/>
  <c r="CT46" i="4"/>
  <c r="CT26" i="4"/>
  <c r="CT30" i="4"/>
  <c r="CT27" i="4"/>
  <c r="CU1" i="4"/>
  <c r="CT40" i="4"/>
  <c r="CT36" i="4"/>
  <c r="CT7" i="4"/>
  <c r="CT28" i="4" l="1"/>
  <c r="CV1" i="4"/>
  <c r="CU30" i="4"/>
  <c r="CU7" i="4"/>
  <c r="CU26" i="4"/>
  <c r="CU27" i="4"/>
  <c r="CU40" i="4"/>
  <c r="CU36" i="4"/>
  <c r="CU46" i="4"/>
  <c r="CU45" i="4"/>
  <c r="CT47" i="4"/>
  <c r="CU28" i="4" l="1"/>
  <c r="CU47" i="4"/>
  <c r="CV46" i="4"/>
  <c r="CW1" i="4"/>
  <c r="CV30" i="4"/>
  <c r="CV26" i="4"/>
  <c r="CV7" i="4"/>
  <c r="CV27" i="4"/>
  <c r="CV45" i="4"/>
  <c r="CV47" i="4" s="1"/>
  <c r="CV36" i="4"/>
  <c r="CV40" i="4"/>
  <c r="CW46" i="4" l="1"/>
  <c r="CW26" i="4"/>
  <c r="CW30" i="4"/>
  <c r="CW7" i="4"/>
  <c r="CW27" i="4"/>
  <c r="CX1" i="4"/>
  <c r="CW45" i="4"/>
  <c r="CW47" i="4" s="1"/>
  <c r="CW40" i="4"/>
  <c r="CW36" i="4"/>
  <c r="CV28" i="4"/>
  <c r="CW28" i="4" l="1"/>
  <c r="CX40" i="4"/>
  <c r="CX26" i="4"/>
  <c r="CX36" i="4"/>
  <c r="CY1" i="4"/>
  <c r="CX46" i="4"/>
  <c r="CX45" i="4"/>
  <c r="CX47" i="4" s="1"/>
  <c r="CX30" i="4"/>
  <c r="CX27" i="4"/>
  <c r="CX7" i="4"/>
  <c r="CY26" i="4" l="1"/>
  <c r="CY45" i="4"/>
  <c r="CZ1" i="4"/>
  <c r="CY40" i="4"/>
  <c r="CY36" i="4"/>
  <c r="CY46" i="4"/>
  <c r="CY27" i="4"/>
  <c r="CY7" i="4"/>
  <c r="CY30" i="4"/>
  <c r="CX28" i="4"/>
  <c r="CZ26" i="4" l="1"/>
  <c r="CZ45" i="4"/>
  <c r="DA1" i="4"/>
  <c r="CZ40" i="4"/>
  <c r="CZ7" i="4"/>
  <c r="CZ30" i="4"/>
  <c r="CZ36" i="4"/>
  <c r="CZ27" i="4"/>
  <c r="CZ46" i="4"/>
  <c r="CY47" i="4"/>
  <c r="CY28" i="4"/>
  <c r="DA27" i="4" l="1"/>
  <c r="DA36" i="4"/>
  <c r="DB1" i="4"/>
  <c r="DA45" i="4"/>
  <c r="DA26" i="4"/>
  <c r="DA28" i="4" s="1"/>
  <c r="DA30" i="4"/>
  <c r="DA7" i="4"/>
  <c r="DA40" i="4"/>
  <c r="DA46" i="4"/>
  <c r="CZ47" i="4"/>
  <c r="CZ28" i="4"/>
  <c r="DA47" i="4" l="1"/>
  <c r="DB7" i="4"/>
  <c r="DB27" i="4"/>
  <c r="DB26" i="4"/>
  <c r="DB36" i="4"/>
  <c r="DB40" i="4"/>
  <c r="DB46" i="4"/>
  <c r="DB45" i="4"/>
  <c r="DB47" i="4" s="1"/>
  <c r="DB30" i="4"/>
  <c r="DC1" i="4"/>
  <c r="DB28" i="4" l="1"/>
  <c r="DC7" i="4"/>
  <c r="DC46" i="4"/>
  <c r="DC26" i="4"/>
  <c r="DD1" i="4"/>
  <c r="DC40" i="4"/>
  <c r="DC45" i="4"/>
  <c r="DC47" i="4" s="1"/>
  <c r="DC36" i="4"/>
  <c r="DC27" i="4"/>
  <c r="DC30" i="4"/>
  <c r="DD30" i="4" l="1"/>
  <c r="DD45" i="4"/>
  <c r="DD26" i="4"/>
  <c r="DD40" i="4"/>
  <c r="DD7" i="4"/>
  <c r="DD27" i="4"/>
  <c r="DD36" i="4"/>
  <c r="DE1" i="4"/>
  <c r="DD46" i="4"/>
  <c r="DC28" i="4"/>
  <c r="DD28" i="4" l="1"/>
  <c r="DE45" i="4"/>
  <c r="DF1" i="4"/>
  <c r="DE30" i="4"/>
  <c r="DE27" i="4"/>
  <c r="DE26" i="4"/>
  <c r="DE40" i="4"/>
  <c r="DE36" i="4"/>
  <c r="DE7" i="4"/>
  <c r="DE46" i="4"/>
  <c r="DD47" i="4"/>
  <c r="DF30" i="4" l="1"/>
  <c r="DG1" i="4"/>
  <c r="DF26" i="4"/>
  <c r="DF36" i="4"/>
  <c r="DF27" i="4"/>
  <c r="DF45" i="4"/>
  <c r="DF40" i="4"/>
  <c r="DF7" i="4"/>
  <c r="DF46" i="4"/>
  <c r="DE28" i="4"/>
  <c r="DE47" i="4"/>
  <c r="DF28" i="4" l="1"/>
  <c r="DF47" i="4"/>
  <c r="DG46" i="4"/>
  <c r="DG7" i="4"/>
  <c r="DG27" i="4"/>
  <c r="DH1" i="4"/>
  <c r="DG30" i="4"/>
  <c r="DG40" i="4"/>
  <c r="DG26" i="4"/>
  <c r="DG28" i="4" s="1"/>
  <c r="DG36" i="4"/>
  <c r="DG45" i="4"/>
  <c r="DG47" i="4" s="1"/>
  <c r="DH26" i="4" l="1"/>
  <c r="DH45" i="4"/>
  <c r="DH7" i="4"/>
  <c r="DH46" i="4"/>
  <c r="DI1" i="4"/>
  <c r="DH27" i="4"/>
  <c r="DH40" i="4"/>
  <c r="DH30" i="4"/>
  <c r="DH36" i="4"/>
  <c r="DH47" i="4" l="1"/>
  <c r="DI40" i="4"/>
  <c r="DI45" i="4"/>
  <c r="DI26" i="4"/>
  <c r="DI30" i="4"/>
  <c r="DI46" i="4"/>
  <c r="DI36" i="4"/>
  <c r="DJ1" i="4"/>
  <c r="DI27" i="4"/>
  <c r="DI7" i="4"/>
  <c r="DH28" i="4"/>
  <c r="DJ26" i="4" l="1"/>
  <c r="DK1" i="4"/>
  <c r="DJ27" i="4"/>
  <c r="DJ7" i="4"/>
  <c r="DJ30" i="4"/>
  <c r="DJ40" i="4"/>
  <c r="DJ46" i="4"/>
  <c r="DJ45" i="4"/>
  <c r="DJ47" i="4" s="1"/>
  <c r="DJ36" i="4"/>
  <c r="DI28" i="4"/>
  <c r="DI47" i="4"/>
  <c r="DK27" i="4" l="1"/>
  <c r="DK45" i="4"/>
  <c r="DK30" i="4"/>
  <c r="DK46" i="4"/>
  <c r="DK36" i="4"/>
  <c r="DK40" i="4"/>
  <c r="DK7" i="4"/>
  <c r="DK26" i="4"/>
  <c r="DL1" i="4"/>
  <c r="DJ28" i="4"/>
  <c r="DK28" i="4" l="1"/>
  <c r="DL7" i="4"/>
  <c r="DL30" i="4"/>
  <c r="DL36" i="4"/>
  <c r="DL45" i="4"/>
  <c r="DL40" i="4"/>
  <c r="DL26" i="4"/>
  <c r="DL27" i="4"/>
  <c r="DM1" i="4"/>
  <c r="DL46" i="4"/>
  <c r="DK47" i="4"/>
  <c r="DM46" i="4" l="1"/>
  <c r="DM45" i="4"/>
  <c r="DM47" i="4" s="1"/>
  <c r="DN1" i="4"/>
  <c r="DM30" i="4"/>
  <c r="DM26" i="4"/>
  <c r="DM36" i="4"/>
  <c r="DM7" i="4"/>
  <c r="DM27" i="4"/>
  <c r="DM40" i="4"/>
  <c r="DL47" i="4"/>
  <c r="DL28" i="4"/>
  <c r="DO1" i="4" l="1"/>
  <c r="DN36" i="4"/>
  <c r="DN45" i="4"/>
  <c r="DN47" i="4" s="1"/>
  <c r="DN27" i="4"/>
  <c r="DN46" i="4"/>
  <c r="DN26" i="4"/>
  <c r="DN40" i="4"/>
  <c r="DN7" i="4"/>
  <c r="DN30" i="4"/>
  <c r="DM28" i="4"/>
  <c r="DN28" i="4" l="1"/>
  <c r="DO45" i="4"/>
  <c r="DP1" i="4"/>
  <c r="DO27" i="4"/>
  <c r="DO7" i="4"/>
  <c r="DO30" i="4"/>
  <c r="DO46" i="4"/>
  <c r="DO26" i="4"/>
  <c r="DO40" i="4"/>
  <c r="DO36" i="4"/>
  <c r="DO28" i="4" l="1"/>
  <c r="DP46" i="4"/>
  <c r="DP30" i="4"/>
  <c r="DP36" i="4"/>
  <c r="DP40" i="4"/>
  <c r="DP7" i="4"/>
  <c r="DP26" i="4"/>
  <c r="DP27" i="4"/>
  <c r="DP45" i="4"/>
  <c r="DP47" i="4" s="1"/>
  <c r="DQ1" i="4"/>
  <c r="DO47" i="4"/>
  <c r="DP28" i="4" l="1"/>
  <c r="DQ40" i="4"/>
  <c r="DQ26" i="4"/>
  <c r="DQ7" i="4"/>
  <c r="DR1" i="4"/>
  <c r="DQ45" i="4"/>
  <c r="DQ47" i="4" s="1"/>
  <c r="DQ36" i="4"/>
  <c r="DQ30" i="4"/>
  <c r="DQ46" i="4"/>
  <c r="DQ27" i="4"/>
  <c r="DR27" i="4" l="1"/>
  <c r="DR40" i="4"/>
  <c r="DR36" i="4"/>
  <c r="DR26" i="4"/>
  <c r="DR45" i="4"/>
  <c r="DR46" i="4"/>
  <c r="DR30" i="4"/>
  <c r="DS1" i="4"/>
  <c r="DR7" i="4"/>
  <c r="DQ28" i="4"/>
  <c r="DR28" i="4" l="1"/>
  <c r="DS26" i="4"/>
  <c r="DS45" i="4"/>
  <c r="DS40" i="4"/>
  <c r="DS30" i="4"/>
  <c r="DS7" i="4"/>
  <c r="DS36" i="4"/>
  <c r="DT1" i="4"/>
  <c r="DS46" i="4"/>
  <c r="DS27" i="4"/>
  <c r="DR47" i="4"/>
  <c r="DT36" i="4" l="1"/>
  <c r="DT30" i="4"/>
  <c r="DT7" i="4"/>
  <c r="DT45" i="4"/>
  <c r="DU1" i="4"/>
  <c r="DT26" i="4"/>
  <c r="DT46" i="4"/>
  <c r="DT40" i="4"/>
  <c r="DT27" i="4"/>
  <c r="DS47" i="4"/>
  <c r="DS28" i="4"/>
  <c r="DT47" i="4" l="1"/>
  <c r="DT28" i="4"/>
  <c r="DU45" i="4"/>
  <c r="DU30" i="4"/>
  <c r="DU27" i="4"/>
  <c r="DU40" i="4"/>
  <c r="DV1" i="4"/>
  <c r="DU36" i="4"/>
  <c r="DU7" i="4"/>
  <c r="DU26" i="4"/>
  <c r="DU28" i="4" s="1"/>
  <c r="DU46" i="4"/>
  <c r="DV40" i="4" l="1"/>
  <c r="DV27" i="4"/>
  <c r="DV30" i="4"/>
  <c r="DV26" i="4"/>
  <c r="DV7" i="4"/>
  <c r="DW1" i="4"/>
  <c r="DV46" i="4"/>
  <c r="DV45" i="4"/>
  <c r="DV36" i="4"/>
  <c r="DU47" i="4"/>
  <c r="DV47" i="4" l="1"/>
  <c r="DV28" i="4"/>
  <c r="DW30" i="4"/>
  <c r="DW27" i="4"/>
  <c r="DW36" i="4"/>
  <c r="DW26" i="4"/>
  <c r="DW7" i="4"/>
  <c r="DW45" i="4"/>
  <c r="DX1" i="4"/>
  <c r="DW46" i="4"/>
  <c r="DW40" i="4"/>
  <c r="DW28" i="4" l="1"/>
  <c r="DX46" i="4"/>
  <c r="DX26" i="4"/>
  <c r="DX40" i="4"/>
  <c r="DY1" i="4"/>
  <c r="DX27" i="4"/>
  <c r="DX45" i="4"/>
  <c r="DX47" i="4" s="1"/>
  <c r="DX7" i="4"/>
  <c r="DX36" i="4"/>
  <c r="DX30" i="4"/>
  <c r="DW47" i="4"/>
  <c r="DX28" i="4" l="1"/>
  <c r="DY27" i="4"/>
  <c r="DY40" i="4"/>
  <c r="DY45" i="4"/>
  <c r="DY26" i="4"/>
  <c r="DY46" i="4"/>
  <c r="DY30" i="4"/>
  <c r="DY7" i="4"/>
  <c r="DY36" i="4"/>
  <c r="DZ1" i="4"/>
  <c r="DY28" i="4" l="1"/>
  <c r="DY47" i="4"/>
  <c r="DZ30" i="4"/>
  <c r="DZ45" i="4"/>
  <c r="DZ40" i="4"/>
  <c r="DZ26" i="4"/>
  <c r="DZ46" i="4"/>
  <c r="DZ27" i="4"/>
  <c r="EA1" i="4"/>
  <c r="DZ7" i="4"/>
  <c r="DZ36" i="4"/>
  <c r="DZ28" i="4" l="1"/>
  <c r="EA26" i="4"/>
  <c r="EA30" i="4"/>
  <c r="EA40" i="4"/>
  <c r="EB1" i="4"/>
  <c r="EA45" i="4"/>
  <c r="EA36" i="4"/>
  <c r="EA7" i="4"/>
  <c r="EA27" i="4"/>
  <c r="EA46" i="4"/>
  <c r="DZ47" i="4"/>
  <c r="EB27" i="4" l="1"/>
  <c r="EB30" i="4"/>
  <c r="EB26" i="4"/>
  <c r="EB36" i="4"/>
  <c r="EB45" i="4"/>
  <c r="EB46" i="4"/>
  <c r="EB7" i="4"/>
  <c r="EC1" i="4"/>
  <c r="EB40" i="4"/>
  <c r="EA47" i="4"/>
  <c r="EA28" i="4"/>
  <c r="EB28" i="4" l="1"/>
  <c r="EC40" i="4"/>
  <c r="EC46" i="4"/>
  <c r="EC45" i="4"/>
  <c r="EC47" i="4" s="1"/>
  <c r="EC36" i="4"/>
  <c r="ED1" i="4"/>
  <c r="EC30" i="4"/>
  <c r="EC26" i="4"/>
  <c r="EC27" i="4"/>
  <c r="EC7" i="4"/>
  <c r="EB47" i="4"/>
  <c r="EC28" i="4" l="1"/>
  <c r="ED26" i="4"/>
  <c r="ED46" i="4"/>
  <c r="ED30" i="4"/>
  <c r="ED27" i="4"/>
  <c r="ED40" i="4"/>
  <c r="ED7" i="4"/>
  <c r="ED45" i="4"/>
  <c r="ED47" i="4" s="1"/>
  <c r="EE1" i="4"/>
  <c r="ED36" i="4"/>
  <c r="ED28" i="4" l="1"/>
  <c r="EE7" i="4"/>
  <c r="EE30" i="4"/>
  <c r="EE45" i="4"/>
  <c r="EE27" i="4"/>
  <c r="EE36" i="4"/>
  <c r="EF1" i="4"/>
  <c r="EE40" i="4"/>
  <c r="EE46" i="4"/>
  <c r="EE26" i="4"/>
  <c r="EE28" i="4" l="1"/>
  <c r="EE47" i="4"/>
  <c r="EF26" i="4"/>
  <c r="EF36" i="4"/>
  <c r="EF45" i="4"/>
  <c r="EF46" i="4"/>
  <c r="EF7" i="4"/>
  <c r="EF30" i="4"/>
  <c r="EG1" i="4"/>
  <c r="EF40" i="4"/>
  <c r="EF27" i="4"/>
  <c r="EF47" i="4" l="1"/>
  <c r="EH1" i="4"/>
  <c r="EG26" i="4"/>
  <c r="EG46" i="4"/>
  <c r="EG7" i="4"/>
  <c r="EG45" i="4"/>
  <c r="EG36" i="4"/>
  <c r="EG30" i="4"/>
  <c r="EG27" i="4"/>
  <c r="EG40" i="4"/>
  <c r="EF28" i="4"/>
  <c r="EG28" i="4" l="1"/>
  <c r="EG47" i="4"/>
  <c r="EH26" i="4"/>
  <c r="EH46" i="4"/>
  <c r="EH27" i="4"/>
  <c r="EH30" i="4"/>
  <c r="EH7" i="4"/>
  <c r="EH45" i="4"/>
  <c r="EH47" i="4" s="1"/>
  <c r="EI1" i="4"/>
  <c r="EH40" i="4"/>
  <c r="EH36" i="4"/>
  <c r="EH28" i="4" l="1"/>
  <c r="EI30" i="4"/>
  <c r="EI27" i="4"/>
  <c r="EI26" i="4"/>
  <c r="EI36" i="4"/>
  <c r="EI46" i="4"/>
  <c r="EI40" i="4"/>
  <c r="EJ1" i="4"/>
  <c r="EI45" i="4"/>
  <c r="EI7" i="4"/>
  <c r="EI47" i="4" l="1"/>
  <c r="EI28" i="4"/>
  <c r="EJ26" i="4"/>
  <c r="EJ46" i="4"/>
  <c r="EK1" i="4"/>
  <c r="EJ40" i="4"/>
  <c r="EJ7" i="4"/>
  <c r="EJ36" i="4"/>
  <c r="EJ45" i="4"/>
  <c r="EJ47" i="4" s="1"/>
  <c r="EJ30" i="4"/>
  <c r="EJ27" i="4"/>
  <c r="EK45" i="4" l="1"/>
  <c r="EK46" i="4"/>
  <c r="EK27" i="4"/>
  <c r="EL1" i="4"/>
  <c r="EK36" i="4"/>
  <c r="EK30" i="4"/>
  <c r="EK40" i="4"/>
  <c r="EK26" i="4"/>
  <c r="EK7" i="4"/>
  <c r="EJ28" i="4"/>
  <c r="EK47" i="4" l="1"/>
  <c r="EK28" i="4"/>
  <c r="EL46" i="4"/>
  <c r="EM1" i="4"/>
  <c r="EL7" i="4"/>
  <c r="EL36" i="4"/>
  <c r="EL27" i="4"/>
  <c r="EL30" i="4"/>
  <c r="EL40" i="4"/>
  <c r="EL45" i="4"/>
  <c r="EL26" i="4"/>
  <c r="EL28" i="4" s="1"/>
  <c r="EL47" i="4" l="1"/>
  <c r="EM27" i="4"/>
  <c r="EM30" i="4"/>
  <c r="EM26" i="4"/>
  <c r="EM7" i="4"/>
  <c r="EM45" i="4"/>
  <c r="EM36" i="4"/>
  <c r="EM46" i="4"/>
  <c r="EN1" i="4"/>
  <c r="EM40" i="4"/>
  <c r="EM28" i="4" l="1"/>
  <c r="EN30" i="4"/>
  <c r="EN45" i="4"/>
  <c r="EN27" i="4"/>
  <c r="EN40" i="4"/>
  <c r="EN26" i="4"/>
  <c r="EN7" i="4"/>
  <c r="EN46" i="4"/>
  <c r="EN36" i="4"/>
  <c r="EO1" i="4"/>
  <c r="EM47" i="4"/>
  <c r="EN28" i="4" l="1"/>
  <c r="EO40" i="4"/>
  <c r="EO7" i="4"/>
  <c r="EO26" i="4"/>
  <c r="EO36" i="4"/>
  <c r="EP1" i="4"/>
  <c r="EO46" i="4"/>
  <c r="EO45" i="4"/>
  <c r="EO47" i="4" s="1"/>
  <c r="EO30" i="4"/>
  <c r="EO27" i="4"/>
  <c r="EN47" i="4"/>
  <c r="EO28" i="4" l="1"/>
  <c r="EP7" i="4"/>
  <c r="EP46" i="4"/>
  <c r="EQ1" i="4"/>
  <c r="EP30" i="4"/>
  <c r="EP26" i="4"/>
  <c r="EP27" i="4"/>
  <c r="EP36" i="4"/>
  <c r="EP45" i="4"/>
  <c r="EP47" i="4" s="1"/>
  <c r="EP40" i="4"/>
  <c r="EP28" i="4" l="1"/>
  <c r="EQ36" i="4"/>
  <c r="EQ26" i="4"/>
  <c r="EQ30" i="4"/>
  <c r="EQ45" i="4"/>
  <c r="EQ7" i="4"/>
  <c r="EQ40" i="4"/>
  <c r="EQ27" i="4"/>
  <c r="ER1" i="4"/>
  <c r="EQ46" i="4"/>
  <c r="ER40" i="4" l="1"/>
  <c r="ER46" i="4"/>
  <c r="ER45" i="4"/>
  <c r="ER47" i="4" s="1"/>
  <c r="ER7" i="4"/>
  <c r="ER26" i="4"/>
  <c r="ER30" i="4"/>
  <c r="ES1" i="4"/>
  <c r="ER27" i="4"/>
  <c r="ER36" i="4"/>
  <c r="EQ47" i="4"/>
  <c r="EQ28" i="4"/>
  <c r="ER28" i="4" l="1"/>
  <c r="ES30" i="4"/>
  <c r="ES26" i="4"/>
  <c r="ES40" i="4"/>
  <c r="ES7" i="4"/>
  <c r="ES27" i="4"/>
  <c r="ES45" i="4"/>
  <c r="ET1" i="4"/>
  <c r="ES46" i="4"/>
  <c r="ES36" i="4"/>
  <c r="ET26" i="4" l="1"/>
  <c r="ET40" i="4"/>
  <c r="ET36" i="4"/>
  <c r="ET7" i="4"/>
  <c r="EU1" i="4"/>
  <c r="ET46" i="4"/>
  <c r="ET45" i="4"/>
  <c r="ET30" i="4"/>
  <c r="ET27" i="4"/>
  <c r="ES47" i="4"/>
  <c r="ES28" i="4"/>
  <c r="ET47" i="4" l="1"/>
  <c r="EU30" i="4"/>
  <c r="EU40" i="4"/>
  <c r="EU45" i="4"/>
  <c r="EU26" i="4"/>
  <c r="EU46" i="4"/>
  <c r="EU36" i="4"/>
  <c r="EV1" i="4"/>
  <c r="EU27" i="4"/>
  <c r="EU7" i="4"/>
  <c r="ET28" i="4"/>
  <c r="EU28" i="4" l="1"/>
  <c r="EV30" i="4"/>
  <c r="EV26" i="4"/>
  <c r="EV46" i="4"/>
  <c r="EV27" i="4"/>
  <c r="EV45" i="4"/>
  <c r="EV47" i="4" s="1"/>
  <c r="EW1" i="4"/>
  <c r="EV40" i="4"/>
  <c r="EV7" i="4"/>
  <c r="EV36" i="4"/>
  <c r="EU47" i="4"/>
  <c r="EV28" i="4" l="1"/>
  <c r="EW27" i="4"/>
  <c r="EW45" i="4"/>
  <c r="EW40" i="4"/>
  <c r="EW36" i="4"/>
  <c r="EW46" i="4"/>
  <c r="EW7" i="4"/>
  <c r="EX1" i="4"/>
  <c r="EW30" i="4"/>
  <c r="EW26" i="4"/>
  <c r="EW28" i="4" s="1"/>
  <c r="EX26" i="4" l="1"/>
  <c r="EX45" i="4"/>
  <c r="EY1" i="4"/>
  <c r="EX27" i="4"/>
  <c r="EX30" i="4"/>
  <c r="EX7" i="4"/>
  <c r="EX36" i="4"/>
  <c r="EX46" i="4"/>
  <c r="EX40" i="4"/>
  <c r="EW47" i="4"/>
  <c r="EZ1" i="4" l="1"/>
  <c r="EY36" i="4"/>
  <c r="EY45" i="4"/>
  <c r="EY7" i="4"/>
  <c r="EY26" i="4"/>
  <c r="EY46" i="4"/>
  <c r="EY27" i="4"/>
  <c r="EY30" i="4"/>
  <c r="EY40" i="4"/>
  <c r="EX47" i="4"/>
  <c r="EX28" i="4"/>
  <c r="EY47" i="4" l="1"/>
  <c r="EY28" i="4"/>
  <c r="EZ27" i="4"/>
  <c r="EZ36" i="4"/>
  <c r="EZ46" i="4"/>
  <c r="EZ45" i="4"/>
  <c r="EZ7" i="4"/>
  <c r="FA1" i="4"/>
  <c r="EZ26" i="4"/>
  <c r="EZ40" i="4"/>
  <c r="EZ30" i="4"/>
  <c r="EZ28" i="4" l="1"/>
  <c r="FA45" i="4"/>
  <c r="FA46" i="4"/>
  <c r="FA30" i="4"/>
  <c r="FA36" i="4"/>
  <c r="FA27" i="4"/>
  <c r="FA7" i="4"/>
  <c r="FA40" i="4"/>
  <c r="FA26" i="4"/>
  <c r="FB1" i="4"/>
  <c r="EZ47" i="4"/>
  <c r="FA28" i="4" l="1"/>
  <c r="FB40" i="4"/>
  <c r="FB36" i="4"/>
  <c r="FB30" i="4"/>
  <c r="FB46" i="4"/>
  <c r="FC1" i="4"/>
  <c r="FB27" i="4"/>
  <c r="FB7" i="4"/>
  <c r="FB26" i="4"/>
  <c r="FB45" i="4"/>
  <c r="FA47" i="4"/>
  <c r="FB28" i="4" l="1"/>
  <c r="FB47" i="4"/>
  <c r="FC36" i="4"/>
  <c r="FC45" i="4"/>
  <c r="FC40" i="4"/>
  <c r="FC26" i="4"/>
  <c r="FD1" i="4"/>
  <c r="FC46" i="4"/>
  <c r="FC7" i="4"/>
  <c r="FC30" i="4"/>
  <c r="FC27" i="4"/>
  <c r="FC47" i="4" l="1"/>
  <c r="FD27" i="4"/>
  <c r="FD7" i="4"/>
  <c r="FD30" i="4"/>
  <c r="FD40" i="4"/>
  <c r="FD36" i="4"/>
  <c r="FD46" i="4"/>
  <c r="FD26" i="4"/>
  <c r="FD45" i="4"/>
  <c r="FE1" i="4"/>
  <c r="FC28" i="4"/>
  <c r="FD28" i="4" l="1"/>
  <c r="FE46" i="4"/>
  <c r="FE27" i="4"/>
  <c r="FE7" i="4"/>
  <c r="FE30" i="4"/>
  <c r="FE40" i="4"/>
  <c r="FF1" i="4"/>
  <c r="FE45" i="4"/>
  <c r="FE47" i="4" s="1"/>
  <c r="FE36" i="4"/>
  <c r="FE26" i="4"/>
  <c r="FD47" i="4"/>
  <c r="FE28" i="4" l="1"/>
  <c r="FG1" i="4"/>
  <c r="FF7" i="4"/>
  <c r="FF45" i="4"/>
  <c r="FF30" i="4"/>
  <c r="FF46" i="4"/>
  <c r="FF27" i="4"/>
  <c r="FF40" i="4"/>
  <c r="FF26" i="4"/>
  <c r="FF36" i="4"/>
  <c r="FF47" i="4" l="1"/>
  <c r="FF28" i="4"/>
  <c r="FG7" i="4"/>
  <c r="FG40" i="4"/>
  <c r="FG30" i="4"/>
  <c r="FH1" i="4"/>
  <c r="FG46" i="4"/>
  <c r="FG45" i="4"/>
  <c r="FG47" i="4" s="1"/>
  <c r="FG27" i="4"/>
  <c r="FG26" i="4"/>
  <c r="FG36" i="4"/>
  <c r="FG28" i="4" l="1"/>
  <c r="FH7" i="4"/>
  <c r="FH45" i="4"/>
  <c r="FH46" i="4"/>
  <c r="FH40" i="4"/>
  <c r="FH30" i="4"/>
  <c r="FH26" i="4"/>
  <c r="FH27" i="4"/>
  <c r="FI1" i="4"/>
  <c r="FH36" i="4"/>
  <c r="FH28" i="4" l="1"/>
  <c r="FI46" i="4"/>
  <c r="FI36" i="4"/>
  <c r="FI30" i="4"/>
  <c r="FI27" i="4"/>
  <c r="FI40" i="4"/>
  <c r="FI7" i="4"/>
  <c r="FI26" i="4"/>
  <c r="FI45" i="4"/>
  <c r="FI47" i="4" s="1"/>
  <c r="FJ1" i="4"/>
  <c r="FH47" i="4"/>
  <c r="FI28" i="4" l="1"/>
  <c r="FJ40" i="4"/>
  <c r="FJ26" i="4"/>
  <c r="FK1" i="4"/>
  <c r="FJ30" i="4"/>
  <c r="FJ46" i="4"/>
  <c r="FJ36" i="4"/>
  <c r="FJ27" i="4"/>
  <c r="FJ7" i="4"/>
  <c r="FJ45" i="4"/>
  <c r="FJ47" i="4" s="1"/>
  <c r="FJ28" i="4" l="1"/>
  <c r="FL1" i="4"/>
  <c r="FK27" i="4"/>
  <c r="FK45" i="4"/>
  <c r="FK36" i="4"/>
  <c r="FK7" i="4"/>
  <c r="FK46" i="4"/>
  <c r="FK26" i="4"/>
  <c r="FK40" i="4"/>
  <c r="FK30" i="4"/>
  <c r="FK47" i="4" l="1"/>
  <c r="FK28" i="4"/>
  <c r="FL46" i="4"/>
  <c r="FL7" i="4"/>
  <c r="FL40" i="4"/>
  <c r="FL30" i="4"/>
  <c r="FL26" i="4"/>
  <c r="FL36" i="4"/>
  <c r="FL45" i="4"/>
  <c r="FL47" i="4" s="1"/>
  <c r="FM1" i="4"/>
  <c r="FL27" i="4"/>
  <c r="FM30" i="4" l="1"/>
  <c r="FM27" i="4"/>
  <c r="FN1" i="4"/>
  <c r="FM40" i="4"/>
  <c r="FM7" i="4"/>
  <c r="FM36" i="4"/>
  <c r="FM46" i="4"/>
  <c r="FM26" i="4"/>
  <c r="FM45" i="4"/>
  <c r="FM47" i="4" s="1"/>
  <c r="FL28" i="4"/>
  <c r="FM28" i="4" l="1"/>
  <c r="FN46" i="4"/>
  <c r="FO1" i="4"/>
  <c r="FN7" i="4"/>
  <c r="FN40" i="4"/>
  <c r="FN36" i="4"/>
  <c r="FN30" i="4"/>
  <c r="FN27" i="4"/>
  <c r="FN45" i="4"/>
  <c r="FN47" i="4" s="1"/>
  <c r="FN26" i="4"/>
  <c r="FO46" i="4" l="1"/>
  <c r="FP1" i="4"/>
  <c r="FO30" i="4"/>
  <c r="FO27" i="4"/>
  <c r="FO40" i="4"/>
  <c r="FO26" i="4"/>
  <c r="FO7" i="4"/>
  <c r="FO45" i="4"/>
  <c r="FO47" i="4" s="1"/>
  <c r="FO36" i="4"/>
  <c r="FN28" i="4"/>
  <c r="FO28" i="4" l="1"/>
  <c r="FP46" i="4"/>
  <c r="FP36" i="4"/>
  <c r="FP26" i="4"/>
  <c r="FP27" i="4"/>
  <c r="FQ1" i="4"/>
  <c r="FP40" i="4"/>
  <c r="FP7" i="4"/>
  <c r="FP45" i="4"/>
  <c r="FP47" i="4" s="1"/>
  <c r="FP30" i="4"/>
  <c r="FP28" i="4" l="1"/>
  <c r="FQ27" i="4"/>
  <c r="FQ26" i="4"/>
  <c r="FR1" i="4"/>
  <c r="FQ40" i="4"/>
  <c r="FQ7" i="4"/>
  <c r="FQ45" i="4"/>
  <c r="FQ36" i="4"/>
  <c r="FQ30" i="4"/>
  <c r="FQ46" i="4"/>
  <c r="FQ28" i="4" l="1"/>
  <c r="FR46" i="4"/>
  <c r="FS1" i="4"/>
  <c r="FR40" i="4"/>
  <c r="FR36" i="4"/>
  <c r="FR45" i="4"/>
  <c r="FR47" i="4" s="1"/>
  <c r="FR30" i="4"/>
  <c r="FR7" i="4"/>
  <c r="FR27" i="4"/>
  <c r="FR26" i="4"/>
  <c r="FQ47" i="4"/>
  <c r="FS27" i="4" l="1"/>
  <c r="FS45" i="4"/>
  <c r="FT1" i="4"/>
  <c r="FS30" i="4"/>
  <c r="FS26" i="4"/>
  <c r="FS40" i="4"/>
  <c r="FS7" i="4"/>
  <c r="FS46" i="4"/>
  <c r="FS36" i="4"/>
  <c r="FR28" i="4"/>
  <c r="FS28" i="4" l="1"/>
  <c r="FT40" i="4"/>
  <c r="FT27" i="4"/>
  <c r="FU1" i="4"/>
  <c r="FT7" i="4"/>
  <c r="FT45" i="4"/>
  <c r="FT30" i="4"/>
  <c r="FT46" i="4"/>
  <c r="FT26" i="4"/>
  <c r="FT36" i="4"/>
  <c r="FS47" i="4"/>
  <c r="FT28" i="4" l="1"/>
  <c r="FU26" i="4"/>
  <c r="FU30" i="4"/>
  <c r="FU27" i="4"/>
  <c r="FV1" i="4"/>
  <c r="FU7" i="4"/>
  <c r="FU36" i="4"/>
  <c r="FU40" i="4"/>
  <c r="FU45" i="4"/>
  <c r="FU46" i="4"/>
  <c r="FT47" i="4"/>
  <c r="FU47" i="4" l="1"/>
  <c r="FV7" i="4"/>
  <c r="FV36" i="4"/>
  <c r="FV30" i="4"/>
  <c r="FV40" i="4"/>
  <c r="FV46" i="4"/>
  <c r="FV45" i="4"/>
  <c r="FV47" i="4" s="1"/>
  <c r="FW1" i="4"/>
  <c r="FV27" i="4"/>
  <c r="FV26" i="4"/>
  <c r="FU28" i="4"/>
  <c r="FW46" i="4" l="1"/>
  <c r="FX1" i="4"/>
  <c r="FW30" i="4"/>
  <c r="FW27" i="4"/>
  <c r="FW26" i="4"/>
  <c r="FW7" i="4"/>
  <c r="FW36" i="4"/>
  <c r="FW45" i="4"/>
  <c r="FW47" i="4" s="1"/>
  <c r="FW40" i="4"/>
  <c r="FV28" i="4"/>
  <c r="FX7" i="4" l="1"/>
  <c r="FX40" i="4"/>
  <c r="FX27" i="4"/>
  <c r="FX45" i="4"/>
  <c r="FX26" i="4"/>
  <c r="FX46" i="4"/>
  <c r="FX30" i="4"/>
  <c r="FY1" i="4"/>
  <c r="FX36" i="4"/>
  <c r="FW28" i="4"/>
  <c r="FX28" i="4" l="1"/>
  <c r="FZ1" i="4"/>
  <c r="FY36" i="4"/>
  <c r="FY26" i="4"/>
  <c r="FY27" i="4"/>
  <c r="FY7" i="4"/>
  <c r="FY30" i="4"/>
  <c r="FY40" i="4"/>
  <c r="FY46" i="4"/>
  <c r="FY45" i="4"/>
  <c r="FX47" i="4"/>
  <c r="FY28" i="4" l="1"/>
  <c r="FY47" i="4"/>
  <c r="FZ27" i="4"/>
  <c r="GA1" i="4"/>
  <c r="FZ45" i="4"/>
  <c r="FZ30" i="4"/>
  <c r="FZ7" i="4"/>
  <c r="FZ26" i="4"/>
  <c r="FZ40" i="4"/>
  <c r="FZ36" i="4"/>
  <c r="FZ46" i="4"/>
  <c r="FZ28" i="4" l="1"/>
  <c r="GA40" i="4"/>
  <c r="GA26" i="4"/>
  <c r="GA7" i="4"/>
  <c r="GA45" i="4"/>
  <c r="GA27" i="4"/>
  <c r="GB1" i="4"/>
  <c r="GA46" i="4"/>
  <c r="GA30" i="4"/>
  <c r="GA36" i="4"/>
  <c r="FZ47" i="4"/>
  <c r="GA47" i="4" l="1"/>
  <c r="GC1" i="4"/>
  <c r="GB46" i="4"/>
  <c r="GB40" i="4"/>
  <c r="GB36" i="4"/>
  <c r="GB27" i="4"/>
  <c r="GB7" i="4"/>
  <c r="GB30" i="4"/>
  <c r="GB45" i="4"/>
  <c r="GB47" i="4" s="1"/>
  <c r="GB26" i="4"/>
  <c r="GA28" i="4"/>
  <c r="GB28" i="4" l="1"/>
  <c r="GC30" i="4"/>
  <c r="GC7" i="4"/>
  <c r="GD1" i="4"/>
  <c r="GC36" i="4"/>
  <c r="GC40" i="4"/>
  <c r="GC46" i="4"/>
  <c r="GC45" i="4"/>
  <c r="GC26" i="4"/>
  <c r="GC27" i="4"/>
  <c r="GC47" i="4" l="1"/>
  <c r="GD7" i="4"/>
  <c r="GD30" i="4"/>
  <c r="GD36" i="4"/>
  <c r="GD26" i="4"/>
  <c r="GD45" i="4"/>
  <c r="GD47" i="4" s="1"/>
  <c r="GD40" i="4"/>
  <c r="GE1" i="4"/>
  <c r="GD46" i="4"/>
  <c r="GD27" i="4"/>
  <c r="GC28" i="4"/>
  <c r="GE26" i="4" l="1"/>
  <c r="GE36" i="4"/>
  <c r="GE45" i="4"/>
  <c r="GE7" i="4"/>
  <c r="GE40" i="4"/>
  <c r="GF1" i="4"/>
  <c r="GE46" i="4"/>
  <c r="GE30" i="4"/>
  <c r="GE27" i="4"/>
  <c r="GD28" i="4"/>
  <c r="GE47" i="4" l="1"/>
  <c r="GF7" i="4"/>
  <c r="GF30" i="4"/>
  <c r="GF46" i="4"/>
  <c r="GG1" i="4"/>
  <c r="GF26" i="4"/>
  <c r="GF28" i="4" s="1"/>
  <c r="GF45" i="4"/>
  <c r="GF47" i="4" s="1"/>
  <c r="GF36" i="4"/>
  <c r="GF27" i="4"/>
  <c r="GF40" i="4"/>
  <c r="GE28" i="4"/>
  <c r="GG36" i="4" l="1"/>
  <c r="GG46" i="4"/>
  <c r="GG27" i="4"/>
  <c r="GG40" i="4"/>
  <c r="GG45" i="4"/>
  <c r="GG47" i="4" s="1"/>
  <c r="GG30" i="4"/>
  <c r="GH1" i="4"/>
  <c r="GG26" i="4"/>
  <c r="GG28" i="4" s="1"/>
  <c r="GG7" i="4"/>
  <c r="GH36" i="4" l="1"/>
  <c r="GH27" i="4"/>
  <c r="GI1" i="4"/>
  <c r="GH40" i="4"/>
  <c r="GH30" i="4"/>
  <c r="GH45" i="4"/>
  <c r="GH47" i="4" s="1"/>
  <c r="GH46" i="4"/>
  <c r="GH26" i="4"/>
  <c r="GH7" i="4"/>
  <c r="GH28" i="4" l="1"/>
  <c r="GI36" i="4"/>
  <c r="GI26" i="4"/>
  <c r="GI45" i="4"/>
  <c r="GI30" i="4"/>
  <c r="GI27" i="4"/>
  <c r="GI40" i="4"/>
  <c r="GI7" i="4"/>
  <c r="GJ1" i="4"/>
  <c r="GI46" i="4"/>
  <c r="GK1" i="4" l="1"/>
  <c r="GJ26" i="4"/>
  <c r="GJ40" i="4"/>
  <c r="GJ46" i="4"/>
  <c r="GJ30" i="4"/>
  <c r="GJ45" i="4"/>
  <c r="GJ27" i="4"/>
  <c r="GJ7" i="4"/>
  <c r="GJ36" i="4"/>
  <c r="GI47" i="4"/>
  <c r="GI28" i="4"/>
  <c r="GJ47" i="4" l="1"/>
  <c r="GJ28" i="4"/>
  <c r="GK30" i="4"/>
  <c r="GK26" i="4"/>
  <c r="GK45" i="4"/>
  <c r="GK36" i="4"/>
  <c r="GK27" i="4"/>
  <c r="GK46" i="4"/>
  <c r="GL1" i="4"/>
  <c r="GK40" i="4"/>
  <c r="GK7" i="4"/>
  <c r="GL30" i="4" l="1"/>
  <c r="GL36" i="4"/>
  <c r="GL40" i="4"/>
  <c r="GL46" i="4"/>
  <c r="GL45" i="4"/>
  <c r="GL47" i="4" s="1"/>
  <c r="GM1" i="4"/>
  <c r="GL7" i="4"/>
  <c r="GL26" i="4"/>
  <c r="GL27" i="4"/>
  <c r="GK47" i="4"/>
  <c r="GK28" i="4"/>
  <c r="GL28" i="4" l="1"/>
  <c r="GN1" i="4"/>
  <c r="GM46" i="4"/>
  <c r="GM30" i="4"/>
  <c r="GM27" i="4"/>
  <c r="GM45" i="4"/>
  <c r="GM36" i="4"/>
  <c r="GM7" i="4"/>
  <c r="GM26" i="4"/>
  <c r="GM28" i="4" s="1"/>
  <c r="GM40" i="4"/>
  <c r="GM47" i="4" l="1"/>
  <c r="GN36" i="4"/>
  <c r="GN7" i="4"/>
  <c r="GN26" i="4"/>
  <c r="GN40" i="4"/>
  <c r="GN46" i="4"/>
  <c r="GN27" i="4"/>
  <c r="GN30" i="4"/>
  <c r="GO1" i="4"/>
  <c r="GN45" i="4"/>
  <c r="GN47" i="4" s="1"/>
  <c r="GN28" i="4" l="1"/>
  <c r="GO40" i="4"/>
  <c r="GO7" i="4"/>
  <c r="GO27" i="4"/>
  <c r="GO45" i="4"/>
  <c r="GO30" i="4"/>
  <c r="GO26" i="4"/>
  <c r="GP1" i="4"/>
  <c r="GO46" i="4"/>
  <c r="GO36" i="4"/>
  <c r="GO28" i="4" l="1"/>
  <c r="GO47" i="4"/>
  <c r="GP40" i="4"/>
  <c r="GP7" i="4"/>
  <c r="GP45" i="4"/>
  <c r="GP26" i="4"/>
  <c r="GP36" i="4"/>
  <c r="GP46" i="4"/>
  <c r="GP30" i="4"/>
  <c r="GP27" i="4"/>
  <c r="GQ1" i="4"/>
  <c r="GQ45" i="4" l="1"/>
  <c r="GQ30" i="4"/>
  <c r="GQ36" i="4"/>
  <c r="GQ26" i="4"/>
  <c r="GQ7" i="4"/>
  <c r="GQ40" i="4"/>
  <c r="GQ27" i="4"/>
  <c r="GQ46" i="4"/>
  <c r="GR1" i="4"/>
  <c r="GP47" i="4"/>
  <c r="GP28" i="4"/>
  <c r="GQ28" i="4" l="1"/>
  <c r="GS1" i="4"/>
  <c r="GR46" i="4"/>
  <c r="GR40" i="4"/>
  <c r="GR36" i="4"/>
  <c r="GR30" i="4"/>
  <c r="GR45" i="4"/>
  <c r="GR47" i="4" s="1"/>
  <c r="GR26" i="4"/>
  <c r="GR27" i="4"/>
  <c r="GR7" i="4"/>
  <c r="GQ47" i="4"/>
  <c r="GR28" i="4" l="1"/>
  <c r="GS46" i="4"/>
  <c r="GT1" i="4"/>
  <c r="GS40" i="4"/>
  <c r="GS27" i="4"/>
  <c r="GS36" i="4"/>
  <c r="GS26" i="4"/>
  <c r="GS30" i="4"/>
  <c r="GS7" i="4"/>
  <c r="GS45" i="4"/>
  <c r="GS47" i="4" s="1"/>
  <c r="GS28" i="4" l="1"/>
  <c r="GT27" i="4"/>
  <c r="GT45" i="4"/>
  <c r="GT7" i="4"/>
  <c r="GT30" i="4"/>
  <c r="GT26" i="4"/>
  <c r="GT28" i="4" s="1"/>
  <c r="GU1" i="4"/>
  <c r="GT46" i="4"/>
  <c r="GT36" i="4"/>
  <c r="GT40" i="4"/>
  <c r="GU26" i="4" l="1"/>
  <c r="GU36" i="4"/>
  <c r="GU40" i="4"/>
  <c r="GV1" i="4"/>
  <c r="GU45" i="4"/>
  <c r="GU27" i="4"/>
  <c r="GU46" i="4"/>
  <c r="GU30" i="4"/>
  <c r="GU7" i="4"/>
  <c r="GT47" i="4"/>
  <c r="GV27" i="4" l="1"/>
  <c r="GV45" i="4"/>
  <c r="GV40" i="4"/>
  <c r="GV7" i="4"/>
  <c r="GV46" i="4"/>
  <c r="GV36" i="4"/>
  <c r="GV26" i="4"/>
  <c r="GW1" i="4"/>
  <c r="GV30" i="4"/>
  <c r="GU47" i="4"/>
  <c r="GU28" i="4"/>
  <c r="GV28" i="4" l="1"/>
  <c r="GX1" i="4"/>
  <c r="GW27" i="4"/>
  <c r="GW30" i="4"/>
  <c r="GW26" i="4"/>
  <c r="GW7" i="4"/>
  <c r="GW45" i="4"/>
  <c r="GW47" i="4" s="1"/>
  <c r="GW40" i="4"/>
  <c r="GW36" i="4"/>
  <c r="GW46" i="4"/>
  <c r="GV47" i="4"/>
  <c r="GW28" i="4" l="1"/>
  <c r="GX45" i="4"/>
  <c r="GX7" i="4"/>
  <c r="GX40" i="4"/>
  <c r="GX27" i="4"/>
  <c r="GX46" i="4"/>
  <c r="GX30" i="4"/>
  <c r="GY1" i="4"/>
  <c r="GX36" i="4"/>
  <c r="GX26" i="4"/>
  <c r="GZ1" i="4" l="1"/>
  <c r="GY26" i="4"/>
  <c r="GY45" i="4"/>
  <c r="GY36" i="4"/>
  <c r="GY40" i="4"/>
  <c r="GY27" i="4"/>
  <c r="GY46" i="4"/>
  <c r="GY7" i="4"/>
  <c r="GY30" i="4"/>
  <c r="GX28" i="4"/>
  <c r="GX47" i="4"/>
  <c r="GY47" i="4" l="1"/>
  <c r="GY28" i="4"/>
  <c r="GZ45" i="4"/>
  <c r="GZ27" i="4"/>
  <c r="GZ7" i="4"/>
  <c r="GZ30" i="4"/>
  <c r="GZ26" i="4"/>
  <c r="GZ46" i="4"/>
  <c r="GZ40" i="4"/>
  <c r="GZ36" i="4"/>
  <c r="HA1" i="4"/>
  <c r="HB1" i="4" l="1"/>
  <c r="HA45" i="4"/>
  <c r="HA40" i="4"/>
  <c r="HA26" i="4"/>
  <c r="HA46" i="4"/>
  <c r="HA30" i="4"/>
  <c r="HA36" i="4"/>
  <c r="HA27" i="4"/>
  <c r="HA7" i="4"/>
  <c r="GZ28" i="4"/>
  <c r="GZ47" i="4"/>
  <c r="HA28" i="4" l="1"/>
  <c r="HA47" i="4"/>
  <c r="HB7" i="4"/>
  <c r="HB46" i="4"/>
  <c r="HB30" i="4"/>
  <c r="HB26" i="4"/>
  <c r="HC1" i="4"/>
  <c r="HB40" i="4"/>
  <c r="HB27" i="4"/>
  <c r="HB45" i="4"/>
  <c r="HB47" i="4" s="1"/>
  <c r="HB36" i="4"/>
  <c r="HD1" i="4" l="1"/>
  <c r="HC46" i="4"/>
  <c r="HC45" i="4"/>
  <c r="HC47" i="4" s="1"/>
  <c r="HC30" i="4"/>
  <c r="HC26" i="4"/>
  <c r="HC27" i="4"/>
  <c r="HC7" i="4"/>
  <c r="HC40" i="4"/>
  <c r="HC36" i="4"/>
  <c r="HB28" i="4"/>
  <c r="HC28" i="4" l="1"/>
  <c r="HD40" i="4"/>
  <c r="HD46" i="4"/>
  <c r="HE1" i="4"/>
  <c r="HD36" i="4"/>
  <c r="HD45" i="4"/>
  <c r="HD30" i="4"/>
  <c r="HD26" i="4"/>
  <c r="HD27" i="4"/>
  <c r="HD7" i="4"/>
  <c r="HD28" i="4" l="1"/>
  <c r="HE27" i="4"/>
  <c r="HE30" i="4"/>
  <c r="HF1" i="4"/>
  <c r="HE40" i="4"/>
  <c r="HE45" i="4"/>
  <c r="HE36" i="4"/>
  <c r="HE46" i="4"/>
  <c r="HE7" i="4"/>
  <c r="HE26" i="4"/>
  <c r="HE28" i="4" s="1"/>
  <c r="HD47" i="4"/>
  <c r="HF45" i="4" l="1"/>
  <c r="HF30" i="4"/>
  <c r="HF7" i="4"/>
  <c r="HF26" i="4"/>
  <c r="HF40" i="4"/>
  <c r="HF36" i="4"/>
  <c r="HF46" i="4"/>
  <c r="HF27" i="4"/>
  <c r="HG1" i="4"/>
  <c r="HE47" i="4"/>
  <c r="HF28" i="4" l="1"/>
  <c r="HG26" i="4"/>
  <c r="HG27" i="4"/>
  <c r="HH1" i="4"/>
  <c r="HG46" i="4"/>
  <c r="HG7" i="4"/>
  <c r="HG30" i="4"/>
  <c r="HG40" i="4"/>
  <c r="HG36" i="4"/>
  <c r="HG45" i="4"/>
  <c r="HG47" i="4" s="1"/>
  <c r="HF47" i="4"/>
  <c r="HH26" i="4" l="1"/>
  <c r="HH36" i="4"/>
  <c r="HH46" i="4"/>
  <c r="HH30" i="4"/>
  <c r="HI1" i="4"/>
  <c r="HH45" i="4"/>
  <c r="HH47" i="4" s="1"/>
  <c r="HH7" i="4"/>
  <c r="HH27" i="4"/>
  <c r="HH40" i="4"/>
  <c r="HG28" i="4"/>
  <c r="HI36" i="4" l="1"/>
  <c r="HI40" i="4"/>
  <c r="HI30" i="4"/>
  <c r="HI27" i="4"/>
  <c r="HI26" i="4"/>
  <c r="HI7" i="4"/>
  <c r="HI45" i="4"/>
  <c r="HI46" i="4"/>
  <c r="HJ1" i="4"/>
  <c r="HH28" i="4"/>
  <c r="HI47" i="4" l="1"/>
  <c r="HK1" i="4"/>
  <c r="HJ36" i="4"/>
  <c r="HJ30" i="4"/>
  <c r="HJ27" i="4"/>
  <c r="HJ45" i="4"/>
  <c r="HJ7" i="4"/>
  <c r="HJ46" i="4"/>
  <c r="HJ26" i="4"/>
  <c r="HJ28" i="4" s="1"/>
  <c r="HJ40" i="4"/>
  <c r="HI28" i="4"/>
  <c r="HJ47" i="4" l="1"/>
  <c r="HK27" i="4"/>
  <c r="HK40" i="4"/>
  <c r="HK46" i="4"/>
  <c r="HK26" i="4"/>
  <c r="HK45" i="4"/>
  <c r="HK7" i="4"/>
  <c r="HK30" i="4"/>
  <c r="HL1" i="4"/>
  <c r="HK36" i="4"/>
  <c r="HK28" i="4" l="1"/>
  <c r="HK47" i="4"/>
  <c r="HL26" i="4"/>
  <c r="HL30" i="4"/>
  <c r="HM1" i="4"/>
  <c r="HL40" i="4"/>
  <c r="HL45" i="4"/>
  <c r="HL46" i="4"/>
  <c r="HL7" i="4"/>
  <c r="HL27" i="4"/>
  <c r="HL36" i="4"/>
  <c r="HL47" i="4" l="1"/>
  <c r="HL28" i="4"/>
  <c r="HM46" i="4"/>
  <c r="HM36" i="4"/>
  <c r="HM26" i="4"/>
  <c r="HM27" i="4"/>
  <c r="HM40" i="4"/>
  <c r="HM7" i="4"/>
  <c r="HM45" i="4"/>
  <c r="HM30" i="4"/>
  <c r="HN1" i="4"/>
  <c r="HN36" i="4" l="1"/>
  <c r="HN45" i="4"/>
  <c r="HO1" i="4"/>
  <c r="HN26" i="4"/>
  <c r="HN27" i="4"/>
  <c r="HN7" i="4"/>
  <c r="HN46" i="4"/>
  <c r="HN40" i="4"/>
  <c r="HN30" i="4"/>
  <c r="HM47" i="4"/>
  <c r="HM28" i="4"/>
  <c r="O72" i="29"/>
  <c r="O71" i="29"/>
  <c r="HN28" i="4" l="1"/>
  <c r="HN47" i="4"/>
  <c r="HO27" i="4"/>
  <c r="HO46" i="4"/>
  <c r="HO45" i="4"/>
  <c r="HO40" i="4"/>
  <c r="HO7" i="4"/>
  <c r="HO26" i="4"/>
  <c r="HO30" i="4"/>
  <c r="HP1" i="4"/>
  <c r="HO36" i="4"/>
  <c r="O65" i="29"/>
  <c r="O70" i="29"/>
  <c r="O66" i="29"/>
  <c r="O68" i="29"/>
  <c r="O69" i="29"/>
  <c r="O67" i="29"/>
  <c r="O64" i="29"/>
  <c r="AI271" i="30"/>
  <c r="HO28" i="4" l="1"/>
  <c r="HP40" i="4"/>
  <c r="HP36" i="4"/>
  <c r="HQ1" i="4"/>
  <c r="HP45" i="4"/>
  <c r="HP46" i="4"/>
  <c r="HP27" i="4"/>
  <c r="HP30" i="4"/>
  <c r="HP26" i="4"/>
  <c r="HP7" i="4"/>
  <c r="HO47" i="4"/>
  <c r="O271" i="29"/>
  <c r="HP28" i="4" l="1"/>
  <c r="HQ30" i="4"/>
  <c r="HR1" i="4"/>
  <c r="HQ36" i="4"/>
  <c r="HQ26" i="4"/>
  <c r="HQ46" i="4"/>
  <c r="HQ45" i="4"/>
  <c r="HQ7" i="4"/>
  <c r="HQ40" i="4"/>
  <c r="HQ27" i="4"/>
  <c r="HP47" i="4"/>
  <c r="T75" i="29"/>
  <c r="T76" i="29"/>
  <c r="HQ28" i="4" l="1"/>
  <c r="HQ47" i="4"/>
  <c r="HR46" i="4"/>
  <c r="HR26" i="4"/>
  <c r="HR45" i="4"/>
  <c r="HR30" i="4"/>
  <c r="HR40" i="4"/>
  <c r="HR36" i="4"/>
  <c r="HR27" i="4"/>
  <c r="HR7" i="4"/>
  <c r="HS1" i="4"/>
  <c r="T79" i="29"/>
  <c r="T78" i="29"/>
  <c r="T77" i="29"/>
  <c r="T80" i="29"/>
  <c r="HR28" i="4" l="1"/>
  <c r="HT1" i="4"/>
  <c r="HS30" i="4"/>
  <c r="HS27" i="4"/>
  <c r="HS36" i="4"/>
  <c r="HS7" i="4"/>
  <c r="HS46" i="4"/>
  <c r="HS45" i="4"/>
  <c r="HS40" i="4"/>
  <c r="HS26" i="4"/>
  <c r="HR47" i="4"/>
  <c r="R77" i="29"/>
  <c r="R80" i="29"/>
  <c r="R76" i="29"/>
  <c r="R78" i="29"/>
  <c r="R79" i="29"/>
  <c r="R83" i="29"/>
  <c r="R85" i="29"/>
  <c r="R87" i="29"/>
  <c r="R86" i="29"/>
  <c r="R82" i="29"/>
  <c r="HS28" i="4" l="1"/>
  <c r="HT26" i="4"/>
  <c r="HT46" i="4"/>
  <c r="HT40" i="4"/>
  <c r="HT27" i="4"/>
  <c r="HT36" i="4"/>
  <c r="HT30" i="4"/>
  <c r="HU1" i="4"/>
  <c r="HT45" i="4"/>
  <c r="HT7" i="4"/>
  <c r="HS47" i="4"/>
  <c r="R81" i="29"/>
  <c r="R75" i="29"/>
  <c r="R84" i="29"/>
  <c r="HU46" i="4" l="1"/>
  <c r="HU7" i="4"/>
  <c r="HU30" i="4"/>
  <c r="HU26" i="4"/>
  <c r="HU27" i="4"/>
  <c r="HU40" i="4"/>
  <c r="HU36" i="4"/>
  <c r="HU45" i="4"/>
  <c r="HV1" i="4"/>
  <c r="HT28" i="4"/>
  <c r="HT47" i="4"/>
  <c r="BM79" i="30"/>
  <c r="BI10" i="4" s="1"/>
  <c r="Q79" i="29"/>
  <c r="HU28" i="4" l="1"/>
  <c r="HV46" i="4"/>
  <c r="HV7" i="4"/>
  <c r="HV26" i="4"/>
  <c r="HV27" i="4"/>
  <c r="HV36" i="4"/>
  <c r="HV40" i="4"/>
  <c r="HV30" i="4"/>
  <c r="HV45" i="4"/>
  <c r="HW1" i="4"/>
  <c r="HU47" i="4"/>
  <c r="BM82" i="30"/>
  <c r="BL10" i="4" s="1"/>
  <c r="Q82" i="29"/>
  <c r="BM80" i="30"/>
  <c r="BJ10" i="4" s="1"/>
  <c r="Q80" i="29"/>
  <c r="Q76" i="29"/>
  <c r="BM76" i="30"/>
  <c r="BF10" i="4" s="1"/>
  <c r="Q85" i="29"/>
  <c r="BM85" i="30"/>
  <c r="BO10" i="4" s="1"/>
  <c r="HW45" i="4" l="1"/>
  <c r="HW40" i="4"/>
  <c r="IJ40" i="4" s="1" a="1"/>
  <c r="IJ40" i="4" s="1"/>
  <c r="HW36" i="4"/>
  <c r="IG36" i="4" s="1" a="1"/>
  <c r="IG36" i="4" s="1"/>
  <c r="HW26" i="4"/>
  <c r="II26" i="4" s="1" a="1"/>
  <c r="II26" i="4" s="1"/>
  <c r="HW46" i="4"/>
  <c r="HW30" i="4"/>
  <c r="IH30" i="4" s="1" a="1"/>
  <c r="IH30" i="4" s="1"/>
  <c r="HW7" i="4"/>
  <c r="HW27" i="4"/>
  <c r="IN27" i="4" s="1" a="1"/>
  <c r="IN27" i="4" s="1"/>
  <c r="HV47" i="4"/>
  <c r="HZ40" i="4" a="1"/>
  <c r="HZ40" i="4" s="1"/>
  <c r="IP36" i="4" a="1"/>
  <c r="IP36" i="4" s="1"/>
  <c r="IA37" i="4" a="1"/>
  <c r="IA37" i="4" s="1"/>
  <c r="IG37" i="4" a="1"/>
  <c r="IG37" i="4" s="1"/>
  <c r="IE40" i="4" a="1"/>
  <c r="IE40" i="4" s="1"/>
  <c r="IL37" i="4" a="1"/>
  <c r="IL37" i="4" s="1"/>
  <c r="IF30" i="4" a="1"/>
  <c r="IF30" i="4" s="1"/>
  <c r="IH40" i="4" a="1"/>
  <c r="IH40" i="4" s="1"/>
  <c r="IM40" i="4" a="1"/>
  <c r="IM40" i="4" s="1"/>
  <c r="IJ36" i="4" a="1"/>
  <c r="IJ36" i="4" s="1"/>
  <c r="IG30" i="4" a="1"/>
  <c r="IG30" i="4" s="1"/>
  <c r="IP30" i="4" a="1"/>
  <c r="IP30" i="4" s="1"/>
  <c r="IR37" i="4" a="1"/>
  <c r="IR37" i="4" s="1"/>
  <c r="IP37" i="4" a="1"/>
  <c r="IP37" i="4" s="1"/>
  <c r="IF37" i="4" a="1"/>
  <c r="IF37" i="4" s="1"/>
  <c r="IJ30" i="4" a="1"/>
  <c r="IJ30" i="4" s="1"/>
  <c r="IQ30" i="4" a="1"/>
  <c r="IQ30" i="4" s="1"/>
  <c r="IB37" i="4" a="1"/>
  <c r="IB37" i="4" s="1"/>
  <c r="IM37" i="4" a="1"/>
  <c r="IM37" i="4" s="1"/>
  <c r="IO40" i="4" a="1"/>
  <c r="IO40" i="4" s="1"/>
  <c r="IB40" i="4" a="1"/>
  <c r="IB40" i="4" s="1"/>
  <c r="HZ37" i="4" a="1"/>
  <c r="HZ37" i="4" s="1"/>
  <c r="IO37" i="4" a="1"/>
  <c r="IO37" i="4" s="1"/>
  <c r="IQ37" i="4" a="1"/>
  <c r="IQ37" i="4" s="1"/>
  <c r="IC37" i="4" a="1"/>
  <c r="IC37" i="4" s="1"/>
  <c r="IR40" i="4" a="1"/>
  <c r="IR40" i="4" s="1"/>
  <c r="II37" i="4" a="1"/>
  <c r="II37" i="4" s="1"/>
  <c r="IM30" i="4" a="1"/>
  <c r="IM30" i="4" s="1"/>
  <c r="HZ30" i="4" a="1"/>
  <c r="HZ30" i="4" s="1"/>
  <c r="IG40" i="4" a="1"/>
  <c r="IG40" i="4" s="1"/>
  <c r="IK40" i="4" a="1"/>
  <c r="IK40" i="4" s="1"/>
  <c r="II40" i="4" a="1"/>
  <c r="II40" i="4" s="1"/>
  <c r="IN37" i="4" a="1"/>
  <c r="IN37" i="4" s="1"/>
  <c r="IK37" i="4" a="1"/>
  <c r="IK37" i="4" s="1"/>
  <c r="IE37" i="4" a="1"/>
  <c r="IE37" i="4" s="1"/>
  <c r="ID37" i="4" a="1"/>
  <c r="ID37" i="4" s="1"/>
  <c r="IP40" i="4" a="1"/>
  <c r="IP40" i="4" s="1"/>
  <c r="HV28" i="4"/>
  <c r="IC30" i="4" a="1"/>
  <c r="IC30" i="4" s="1"/>
  <c r="Q75" i="29"/>
  <c r="BM75" i="30"/>
  <c r="BE10" i="4" s="1"/>
  <c r="IB36" i="4" l="1" a="1"/>
  <c r="IB36" i="4" s="1"/>
  <c r="II36" i="4" a="1"/>
  <c r="II36" i="4" s="1"/>
  <c r="IR30" i="4" a="1"/>
  <c r="IR30" i="4" s="1"/>
  <c r="HZ36" i="4" a="1"/>
  <c r="HZ36" i="4" s="1"/>
  <c r="IL30" i="4" a="1"/>
  <c r="IL30" i="4" s="1"/>
  <c r="IL36" i="4" a="1"/>
  <c r="IL36" i="4" s="1"/>
  <c r="IM36" i="4" a="1"/>
  <c r="IM36" i="4" s="1"/>
  <c r="ID30" i="4" a="1"/>
  <c r="ID30" i="4" s="1"/>
  <c r="IA40" i="4" a="1"/>
  <c r="IA40" i="4" s="1"/>
  <c r="ID40" i="4" a="1"/>
  <c r="ID40" i="4" s="1"/>
  <c r="HY40" i="4" a="1"/>
  <c r="HY40" i="4" s="1"/>
  <c r="IL40" i="4" a="1"/>
  <c r="IL40" i="4" s="1"/>
  <c r="IF40" i="4" a="1"/>
  <c r="IF40" i="4" s="1"/>
  <c r="IA27" i="4" a="1"/>
  <c r="IA27" i="4" s="1"/>
  <c r="IO26" i="4" a="1"/>
  <c r="IO26" i="4" s="1"/>
  <c r="IA26" i="4" a="1"/>
  <c r="IA26" i="4" s="1"/>
  <c r="HY36" i="4" a="1"/>
  <c r="HY36" i="4" s="1"/>
  <c r="IQ36" i="4" a="1"/>
  <c r="IQ36" i="4" s="1"/>
  <c r="IK36" i="4" a="1"/>
  <c r="IK36" i="4" s="1"/>
  <c r="ID36" i="4" a="1"/>
  <c r="ID36" i="4" s="1"/>
  <c r="IA36" i="4" a="1"/>
  <c r="IA36" i="4" s="1"/>
  <c r="IH36" i="4" a="1"/>
  <c r="IH36" i="4" s="1"/>
  <c r="IM27" i="4" a="1"/>
  <c r="IM27" i="4" s="1"/>
  <c r="II27" i="4" a="1"/>
  <c r="II27" i="4" s="1"/>
  <c r="IL26" i="4" a="1"/>
  <c r="IL26" i="4" s="1"/>
  <c r="IP26" i="4" a="1"/>
  <c r="IP26" i="4" s="1"/>
  <c r="IG27" i="4" a="1"/>
  <c r="IG27" i="4" s="1"/>
  <c r="IJ26" i="4" a="1"/>
  <c r="IJ26" i="4" s="1"/>
  <c r="IQ27" i="4" a="1"/>
  <c r="IQ27" i="4" s="1"/>
  <c r="HY26" i="4" a="1"/>
  <c r="HY26" i="4" s="1"/>
  <c r="IR27" i="4" a="1"/>
  <c r="IR27" i="4" s="1"/>
  <c r="IC26" i="4" a="1"/>
  <c r="IC26" i="4" s="1"/>
  <c r="IF26" i="4" a="1"/>
  <c r="IF26" i="4" s="1"/>
  <c r="IF27" i="4" a="1"/>
  <c r="IF27" i="4" s="1"/>
  <c r="IE27" i="4" a="1"/>
  <c r="IE27" i="4" s="1"/>
  <c r="IK27" i="4" a="1"/>
  <c r="IK27" i="4" s="1"/>
  <c r="IJ27" i="4" a="1"/>
  <c r="IJ27" i="4" s="1"/>
  <c r="HY27" i="4" a="1"/>
  <c r="HY27" i="4" s="1"/>
  <c r="IG26" i="4" a="1"/>
  <c r="IG26" i="4" s="1"/>
  <c r="ID27" i="4" a="1"/>
  <c r="ID27" i="4" s="1"/>
  <c r="IQ26" i="4" a="1"/>
  <c r="IQ26" i="4" s="1"/>
  <c r="IE26" i="4" a="1"/>
  <c r="IE26" i="4" s="1"/>
  <c r="IO27" i="4" a="1"/>
  <c r="IO27" i="4" s="1"/>
  <c r="IB27" i="4" a="1"/>
  <c r="IB27" i="4" s="1"/>
  <c r="HZ27" i="4" a="1"/>
  <c r="HZ27" i="4" s="1"/>
  <c r="IC27" i="4" a="1"/>
  <c r="IC27" i="4" s="1"/>
  <c r="IL27" i="4" a="1"/>
  <c r="IL27" i="4" s="1"/>
  <c r="IH27" i="4" a="1"/>
  <c r="IH27" i="4" s="1"/>
  <c r="IK26" i="4" a="1"/>
  <c r="IK26" i="4" s="1"/>
  <c r="HW28" i="4"/>
  <c r="HZ28" i="4" s="1" a="1"/>
  <c r="HZ28" i="4" s="1"/>
  <c r="IC36" i="4" a="1"/>
  <c r="IC36" i="4" s="1"/>
  <c r="IC40" i="4" a="1"/>
  <c r="IC40" i="4" s="1"/>
  <c r="HW47" i="4"/>
  <c r="HZ7" i="4"/>
  <c r="HY15" i="4"/>
  <c r="IF7" i="4"/>
  <c r="II7" i="4"/>
  <c r="IG7" i="4"/>
  <c r="IK7" i="4"/>
  <c r="HY11" i="4"/>
  <c r="IJ7" i="4"/>
  <c r="IH7" i="4"/>
  <c r="IB7" i="4"/>
  <c r="IC7" i="4"/>
  <c r="IA7" i="4"/>
  <c r="IM7" i="4"/>
  <c r="HZ11" i="4"/>
  <c r="IR7" i="4"/>
  <c r="HZ15" i="4"/>
  <c r="IE7" i="4"/>
  <c r="IQ7" i="4"/>
  <c r="IL7" i="4"/>
  <c r="IN7" i="4"/>
  <c r="IO7" i="4"/>
  <c r="HY7" i="4"/>
  <c r="ID7" i="4"/>
  <c r="IP7" i="4"/>
  <c r="IJ37" i="4" a="1"/>
  <c r="IJ37" i="4" s="1"/>
  <c r="IA30" i="4" a="1"/>
  <c r="IA30" i="4" s="1"/>
  <c r="IH26" i="4" a="1"/>
  <c r="IH26" i="4" s="1"/>
  <c r="IN40" i="4" a="1"/>
  <c r="IN40" i="4" s="1"/>
  <c r="IQ40" i="4" a="1"/>
  <c r="IQ40" i="4" s="1"/>
  <c r="IR26" i="4" a="1"/>
  <c r="IR26" i="4" s="1"/>
  <c r="IE36" i="4" a="1"/>
  <c r="IE36" i="4" s="1"/>
  <c r="IK30" i="4" a="1"/>
  <c r="IK30" i="4" s="1"/>
  <c r="HY30" i="4" a="1"/>
  <c r="HY30" i="4" s="1"/>
  <c r="IP27" i="4" a="1"/>
  <c r="IP27" i="4" s="1"/>
  <c r="IN26" i="4" a="1"/>
  <c r="IN26" i="4" s="1"/>
  <c r="II30" i="4" a="1"/>
  <c r="II30" i="4" s="1"/>
  <c r="IN30" i="4" a="1"/>
  <c r="IN30" i="4" s="1"/>
  <c r="ID26" i="4" a="1"/>
  <c r="ID26" i="4" s="1"/>
  <c r="IM26" i="4" a="1"/>
  <c r="IM26" i="4" s="1"/>
  <c r="IH37" i="4" a="1"/>
  <c r="IH37" i="4" s="1"/>
  <c r="HY37" i="4" a="1"/>
  <c r="HY37" i="4" s="1"/>
  <c r="IN36" i="4" a="1"/>
  <c r="IN36" i="4" s="1"/>
  <c r="IF36" i="4" a="1"/>
  <c r="IF36" i="4" s="1"/>
  <c r="IB30" i="4" a="1"/>
  <c r="IB30" i="4" s="1"/>
  <c r="IO30" i="4" a="1"/>
  <c r="IO30" i="4" s="1"/>
  <c r="IB26" i="4" a="1"/>
  <c r="IB26" i="4" s="1"/>
  <c r="IE30" i="4" a="1"/>
  <c r="IE30" i="4" s="1"/>
  <c r="HZ26" i="4" a="1"/>
  <c r="HZ26" i="4" s="1"/>
  <c r="IO36" i="4" a="1"/>
  <c r="IO36" i="4" s="1"/>
  <c r="IR36" i="4" a="1"/>
  <c r="IR36" i="4" s="1"/>
  <c r="Q81" i="29"/>
  <c r="BM81" i="30"/>
  <c r="BK10" i="4" s="1"/>
  <c r="IF28" i="4" l="1" a="1"/>
  <c r="IF28" i="4" s="1"/>
  <c r="IE28" i="4" a="1"/>
  <c r="IE28" i="4" s="1"/>
  <c r="IB28" i="4" a="1"/>
  <c r="IB28" i="4" s="1"/>
  <c r="IG28" i="4" a="1"/>
  <c r="IG28" i="4" s="1"/>
  <c r="IC28" i="4" a="1"/>
  <c r="IC28" i="4" s="1"/>
  <c r="IA28" i="4" a="1"/>
  <c r="IA28" i="4" s="1"/>
  <c r="ID28" i="4" a="1"/>
  <c r="ID28" i="4" s="1"/>
  <c r="II28" i="4" a="1"/>
  <c r="II28" i="4" s="1"/>
  <c r="IH28" i="4" a="1"/>
  <c r="IH28" i="4" s="1"/>
  <c r="HY28" i="4" a="1"/>
  <c r="HY28" i="4" s="1"/>
  <c r="IJ28" i="4" a="1"/>
  <c r="IJ28" i="4" s="1"/>
  <c r="BM84" i="30"/>
  <c r="BN10" i="4" s="1"/>
  <c r="Q84" i="29"/>
  <c r="BM87" i="30" l="1"/>
  <c r="BQ10" i="4" s="1"/>
  <c r="Q87" i="29"/>
  <c r="O74" i="29" l="1"/>
  <c r="R74" i="29"/>
  <c r="T74" i="29"/>
  <c r="T73" i="29" l="1"/>
  <c r="O73" i="29"/>
  <c r="Q73" i="29"/>
  <c r="R73" i="29"/>
  <c r="R272" i="29" s="1"/>
  <c r="W272" i="30"/>
  <c r="BC10" i="4" l="1"/>
  <c r="BC6" i="4" l="1"/>
  <c r="BD6" i="4"/>
  <c r="BD8" i="4" s="1"/>
  <c r="BC8" i="4" l="1"/>
  <c r="O80" i="29" l="1"/>
  <c r="BI80" i="30"/>
  <c r="O75" i="29"/>
  <c r="BI75" i="30"/>
  <c r="AI272" i="30"/>
  <c r="O85" i="29"/>
  <c r="BI85" i="30"/>
  <c r="O81" i="29"/>
  <c r="BI81" i="30"/>
  <c r="O77" i="29"/>
  <c r="BI77" i="30"/>
  <c r="O78" i="29"/>
  <c r="BI78" i="30"/>
  <c r="O84" i="29"/>
  <c r="BI84" i="30"/>
  <c r="O82" i="29"/>
  <c r="BI82" i="30"/>
  <c r="O83" i="29"/>
  <c r="BI83" i="30"/>
  <c r="O79" i="29"/>
  <c r="BI79" i="30"/>
  <c r="O86" i="29"/>
  <c r="BI86" i="30"/>
  <c r="O76" i="29"/>
  <c r="BI76" i="30"/>
  <c r="O87" i="29"/>
  <c r="BI87" i="30"/>
  <c r="BE6" i="4" l="1"/>
  <c r="BK75" i="30"/>
  <c r="BK83" i="30"/>
  <c r="BM6" i="4"/>
  <c r="BM8" i="4" s="1"/>
  <c r="BK84" i="30"/>
  <c r="BN6" i="4"/>
  <c r="O272" i="29"/>
  <c r="BK86" i="30"/>
  <c r="BP6" i="4"/>
  <c r="BP8" i="4" s="1"/>
  <c r="BK87" i="30"/>
  <c r="BQ6" i="4"/>
  <c r="BQ8" i="4" s="1"/>
  <c r="BK78" i="30"/>
  <c r="BH6" i="4"/>
  <c r="BH8" i="4" s="1"/>
  <c r="BG6" i="4"/>
  <c r="BG8" i="4" s="1"/>
  <c r="BK77" i="30"/>
  <c r="BK80" i="30"/>
  <c r="BJ6" i="4"/>
  <c r="BJ8" i="4" s="1"/>
  <c r="BK76" i="30"/>
  <c r="BF6" i="4"/>
  <c r="BF8" i="4" s="1"/>
  <c r="BI6" i="4"/>
  <c r="BI8" i="4" s="1"/>
  <c r="BK79" i="30"/>
  <c r="BK82" i="30"/>
  <c r="BL6" i="4"/>
  <c r="BL8" i="4" s="1"/>
  <c r="BK81" i="30"/>
  <c r="BK6" i="4"/>
  <c r="BK8" i="4" s="1"/>
  <c r="BK85" i="30"/>
  <c r="BO6" i="4"/>
  <c r="BO8" i="4" s="1"/>
  <c r="BE8" i="4" l="1"/>
  <c r="BN8" i="4"/>
  <c r="O98" i="29" l="1"/>
  <c r="O95" i="29"/>
  <c r="O97" i="29"/>
  <c r="O90" i="29"/>
  <c r="O92" i="29"/>
  <c r="O93" i="29"/>
  <c r="O89" i="29"/>
  <c r="O94" i="29"/>
  <c r="O96" i="29"/>
  <c r="O88" i="29" l="1"/>
  <c r="AI273" i="30"/>
  <c r="O91" i="29"/>
  <c r="O273" i="29" l="1"/>
  <c r="F277" i="30" l="1"/>
  <c r="F283" i="30"/>
  <c r="F281" i="30"/>
  <c r="F284" i="30"/>
  <c r="F278" i="30"/>
  <c r="F273" i="30"/>
  <c r="F282" i="30"/>
  <c r="F280" i="30"/>
  <c r="F279" i="30"/>
  <c r="F275" i="30"/>
  <c r="F274" i="30"/>
  <c r="T95" i="29" l="1"/>
  <c r="G280" i="30" l="1"/>
  <c r="G277" i="30"/>
  <c r="G281" i="30"/>
  <c r="G278" i="30"/>
  <c r="G284" i="30"/>
  <c r="G282" i="30"/>
  <c r="G279" i="30"/>
  <c r="G283" i="30"/>
  <c r="T97" i="29"/>
  <c r="T96" i="29"/>
  <c r="T93" i="29"/>
  <c r="T88" i="29"/>
  <c r="Y273" i="30"/>
  <c r="T98" i="29"/>
  <c r="T91" i="29"/>
  <c r="T92" i="29"/>
  <c r="T89" i="29"/>
  <c r="T90" i="29"/>
  <c r="T94" i="29"/>
  <c r="T273" i="29" l="1"/>
  <c r="R90" i="29" l="1"/>
  <c r="BI90" i="30"/>
  <c r="R98" i="29"/>
  <c r="BI98" i="30"/>
  <c r="R94" i="29"/>
  <c r="BI94" i="30"/>
  <c r="R88" i="29"/>
  <c r="W273" i="30"/>
  <c r="BI88" i="30"/>
  <c r="R95" i="29"/>
  <c r="BI95" i="30"/>
  <c r="R93" i="29"/>
  <c r="BI93" i="30"/>
  <c r="R96" i="29"/>
  <c r="BI96" i="30"/>
  <c r="R91" i="29"/>
  <c r="BI91" i="30"/>
  <c r="R92" i="29"/>
  <c r="BI92" i="30"/>
  <c r="R97" i="29"/>
  <c r="BI97" i="30"/>
  <c r="R89" i="29"/>
  <c r="BI89" i="30"/>
  <c r="BS6" i="4" l="1"/>
  <c r="BS8" i="4" s="1"/>
  <c r="BK89" i="30"/>
  <c r="BV6" i="4"/>
  <c r="BV8" i="4" s="1"/>
  <c r="BK92" i="30"/>
  <c r="BW6" i="4"/>
  <c r="BW8" i="4" s="1"/>
  <c r="BK93" i="30"/>
  <c r="BR6" i="4"/>
  <c r="BK88" i="30"/>
  <c r="BK94" i="30"/>
  <c r="BX6" i="4"/>
  <c r="BX8" i="4" s="1"/>
  <c r="BK98" i="30"/>
  <c r="CB6" i="4"/>
  <c r="CB8" i="4" s="1"/>
  <c r="CA6" i="4"/>
  <c r="CA8" i="4" s="1"/>
  <c r="BK97" i="30"/>
  <c r="BK91" i="30"/>
  <c r="BU6" i="4"/>
  <c r="BU8" i="4" s="1"/>
  <c r="BK96" i="30"/>
  <c r="BZ6" i="4"/>
  <c r="BY6" i="4"/>
  <c r="BY8" i="4" s="1"/>
  <c r="BK95" i="30"/>
  <c r="R273" i="29"/>
  <c r="BT6" i="4"/>
  <c r="BT8" i="4" s="1"/>
  <c r="BK90" i="30"/>
  <c r="BR8" i="4" l="1"/>
  <c r="IE8" i="4" s="1"/>
  <c r="IE6" i="4"/>
  <c r="BZ8" i="4"/>
  <c r="BM98" i="30" l="1"/>
  <c r="CB10" i="4" s="1"/>
  <c r="Q98" i="29"/>
  <c r="Q97" i="29"/>
  <c r="BM97" i="30"/>
  <c r="CA10" i="4" s="1"/>
  <c r="BM88" i="30"/>
  <c r="BR10" i="4" s="1"/>
  <c r="Q88" i="29"/>
  <c r="BM91" i="30" l="1"/>
  <c r="BU10" i="4" s="1"/>
  <c r="Q91" i="29"/>
  <c r="Q94" i="29"/>
  <c r="BM94" i="30"/>
  <c r="BX10" i="4" s="1"/>
  <c r="BM92" i="30"/>
  <c r="BV10" i="4" s="1"/>
  <c r="Q92" i="29"/>
  <c r="R273" i="30" l="1"/>
  <c r="Q96" i="29" l="1"/>
  <c r="BM96" i="30"/>
  <c r="BZ10" i="4" s="1"/>
  <c r="O104" i="29" l="1"/>
  <c r="O103" i="29"/>
  <c r="O99" i="29"/>
  <c r="O100" i="29" l="1"/>
  <c r="O102" i="29"/>
  <c r="O101" i="29"/>
  <c r="CT9" i="31" l="1"/>
  <c r="CR9" i="31"/>
  <c r="CW9" i="31"/>
  <c r="CV9" i="31"/>
  <c r="CS9" i="31"/>
  <c r="CU9" i="31"/>
  <c r="R101" i="29" l="1"/>
  <c r="R99" i="29"/>
  <c r="R100" i="29"/>
  <c r="R104" i="29"/>
  <c r="R102" i="29"/>
  <c r="R103" i="29"/>
  <c r="BM104" i="30" l="1"/>
  <c r="CH10" i="4" s="1"/>
  <c r="Q104" i="29"/>
  <c r="BM101" i="30"/>
  <c r="CE10" i="4" s="1"/>
  <c r="Q101" i="29"/>
  <c r="V126" i="29" l="1"/>
  <c r="P122" i="29"/>
  <c r="V122" i="29"/>
  <c r="P121" i="29"/>
  <c r="V123" i="29"/>
  <c r="P124" i="29"/>
  <c r="P127" i="29"/>
  <c r="V124" i="29"/>
  <c r="V121" i="29"/>
  <c r="P126" i="29"/>
  <c r="V125" i="29"/>
  <c r="P125" i="29"/>
  <c r="P123" i="29"/>
  <c r="V128" i="29"/>
  <c r="P128" i="29"/>
  <c r="V127" i="29"/>
  <c r="I121" i="29"/>
  <c r="I128" i="29"/>
  <c r="I124" i="29"/>
  <c r="I126" i="29"/>
  <c r="I123" i="29"/>
  <c r="I125" i="29"/>
  <c r="T101" i="29" l="1"/>
  <c r="BI101" i="30"/>
  <c r="T103" i="29"/>
  <c r="BI103" i="30"/>
  <c r="T99" i="29"/>
  <c r="BI99" i="30"/>
  <c r="T126" i="29"/>
  <c r="T128" i="29"/>
  <c r="T100" i="29"/>
  <c r="BI100" i="30"/>
  <c r="T123" i="29"/>
  <c r="T102" i="29"/>
  <c r="BI102" i="30"/>
  <c r="T104" i="29"/>
  <c r="BI104" i="30"/>
  <c r="T124" i="29"/>
  <c r="T122" i="29"/>
  <c r="T127" i="29"/>
  <c r="T121" i="29"/>
  <c r="T125" i="29"/>
  <c r="I122" i="29"/>
  <c r="I127" i="29"/>
  <c r="CH6" i="4" l="1"/>
  <c r="CH8" i="4" s="1"/>
  <c r="BK104" i="30"/>
  <c r="BK102" i="30"/>
  <c r="CF6" i="4"/>
  <c r="CF8" i="4" s="1"/>
  <c r="BK99" i="30"/>
  <c r="CC6" i="4"/>
  <c r="BK103" i="30"/>
  <c r="CG6" i="4"/>
  <c r="CG8" i="4" s="1"/>
  <c r="BK101" i="30"/>
  <c r="CE6" i="4"/>
  <c r="CE8" i="4" s="1"/>
  <c r="BK100" i="30"/>
  <c r="CD6" i="4"/>
  <c r="CD8" i="4" s="1"/>
  <c r="CC8" i="4" l="1"/>
  <c r="Q100" i="29" l="1"/>
  <c r="BM100" i="30"/>
  <c r="CD10" i="4" s="1"/>
  <c r="Q103" i="29" l="1"/>
  <c r="BM103" i="30"/>
  <c r="CG10" i="4" s="1"/>
  <c r="BM99" i="30" l="1"/>
  <c r="CC10" i="4" s="1"/>
  <c r="Q99" i="29"/>
  <c r="BM102" i="30" l="1"/>
  <c r="CF10" i="4" s="1"/>
  <c r="Q102" i="29"/>
  <c r="CT5" i="31" l="1"/>
  <c r="CR5" i="31"/>
  <c r="CU5" i="31"/>
  <c r="CV5" i="31"/>
  <c r="CS5" i="31"/>
  <c r="CW5" i="31"/>
  <c r="CY9" i="31" l="1"/>
  <c r="CY5" i="31"/>
  <c r="CZ5" i="31"/>
  <c r="CZ9" i="31"/>
  <c r="DC5" i="31"/>
  <c r="DC9" i="31"/>
  <c r="DA5" i="31"/>
  <c r="DA9" i="31"/>
  <c r="CX5" i="31"/>
  <c r="CX9" i="31"/>
  <c r="DB9" i="31"/>
  <c r="DB5" i="31"/>
  <c r="DE9" i="31" l="1"/>
  <c r="DE5" i="31" l="1"/>
  <c r="DG5" i="31"/>
  <c r="DM5" i="31"/>
  <c r="DI9" i="31"/>
  <c r="DH9" i="31"/>
  <c r="DL9" i="31"/>
  <c r="DN5" i="31"/>
  <c r="DF9" i="31"/>
  <c r="DO9" i="31"/>
  <c r="DK9" i="31"/>
  <c r="DD9" i="31"/>
  <c r="DJ9" i="31"/>
  <c r="DG9" i="31"/>
  <c r="DM9" i="31" l="1"/>
  <c r="DK5" i="31"/>
  <c r="DN9" i="31"/>
  <c r="DH5" i="31"/>
  <c r="DI5" i="31"/>
  <c r="DF5" i="31"/>
  <c r="DO5" i="31"/>
  <c r="DL5" i="31"/>
  <c r="DD5" i="31"/>
  <c r="DJ5" i="31"/>
  <c r="O122" i="29" l="1"/>
  <c r="O127" i="29"/>
  <c r="O128" i="29"/>
  <c r="O124" i="29"/>
  <c r="O125" i="29"/>
  <c r="O121" i="29"/>
  <c r="O126" i="29"/>
  <c r="O123" i="29"/>
  <c r="R127" i="29"/>
  <c r="R128" i="29"/>
  <c r="R121" i="29"/>
  <c r="R125" i="29"/>
  <c r="R122" i="29"/>
  <c r="R124" i="29"/>
  <c r="BI124" i="30" l="1"/>
  <c r="BI122" i="30"/>
  <c r="BI121" i="30"/>
  <c r="BI125" i="30"/>
  <c r="BI128" i="30"/>
  <c r="BI127" i="30"/>
  <c r="BK127" i="30" l="1"/>
  <c r="DE6" i="4"/>
  <c r="DE8" i="4" s="1"/>
  <c r="BK122" i="30"/>
  <c r="CZ6" i="4"/>
  <c r="CZ8" i="4" s="1"/>
  <c r="CY6" i="4"/>
  <c r="CY8" i="4" s="1"/>
  <c r="BK121" i="30"/>
  <c r="DF6" i="4"/>
  <c r="DF8" i="4" s="1"/>
  <c r="BK128" i="30"/>
  <c r="DC6" i="4"/>
  <c r="DC8" i="4" s="1"/>
  <c r="BK125" i="30"/>
  <c r="BK124" i="30"/>
  <c r="DB6" i="4"/>
  <c r="DB8" i="4" s="1"/>
  <c r="Q128" i="29" l="1"/>
  <c r="U128" i="29" s="1"/>
  <c r="BM128" i="30"/>
  <c r="DF10" i="4" s="1"/>
  <c r="R123" i="29" l="1"/>
  <c r="BI123" i="30"/>
  <c r="R126" i="29" l="1"/>
  <c r="BI126" i="30"/>
  <c r="BK123" i="30"/>
  <c r="DA6" i="4"/>
  <c r="DA8" i="4" s="1"/>
  <c r="BK126" i="30" l="1"/>
  <c r="DD6" i="4"/>
  <c r="DD8" i="4" s="1"/>
  <c r="BM121" i="30" l="1"/>
  <c r="CY10" i="4" s="1"/>
  <c r="Q121" i="29"/>
  <c r="U121" i="29" s="1"/>
  <c r="Q124" i="29" l="1"/>
  <c r="U124" i="29" s="1"/>
  <c r="BM124" i="30"/>
  <c r="DB10" i="4" s="1"/>
  <c r="BM127" i="30" l="1"/>
  <c r="DE10" i="4" s="1"/>
  <c r="Q127" i="29"/>
  <c r="U127" i="29" s="1"/>
  <c r="BM123" i="30" l="1"/>
  <c r="DA10" i="4" s="1"/>
  <c r="Q123" i="29"/>
  <c r="U123" i="29" l="1"/>
  <c r="DS9" i="31" l="1"/>
  <c r="DQ9" i="31"/>
  <c r="DR9" i="31"/>
  <c r="DT9" i="31"/>
  <c r="DU9" i="31"/>
  <c r="DP9" i="31"/>
  <c r="DU5" i="31" l="1"/>
  <c r="DP5" i="31"/>
  <c r="DY5" i="31"/>
  <c r="DS5" i="31"/>
  <c r="DV5" i="31"/>
  <c r="DZ5" i="31"/>
  <c r="DW5" i="31"/>
  <c r="DR5" i="31"/>
  <c r="DX5" i="31"/>
  <c r="DQ5" i="31"/>
  <c r="DT5" i="31"/>
  <c r="DV9" i="31" l="1"/>
  <c r="DX9" i="31"/>
  <c r="DW9" i="31"/>
  <c r="EA5" i="31"/>
  <c r="DZ9" i="31"/>
  <c r="DY9" i="31"/>
  <c r="R142" i="29" l="1"/>
  <c r="R133" i="29"/>
  <c r="R137" i="29"/>
  <c r="R134" i="29"/>
  <c r="R131" i="29"/>
  <c r="R130" i="29"/>
  <c r="R146" i="29"/>
  <c r="R145" i="29"/>
  <c r="R136" i="29" l="1"/>
  <c r="R139" i="29"/>
  <c r="R143" i="29"/>
  <c r="R140" i="29"/>
  <c r="BM143" i="30" l="1"/>
  <c r="DU10" i="4" s="1"/>
  <c r="Q143" i="29"/>
  <c r="Q146" i="29"/>
  <c r="BM146" i="30"/>
  <c r="DX10" i="4" s="1"/>
  <c r="BM134" i="30" l="1"/>
  <c r="DL10" i="4" s="1"/>
  <c r="Q134" i="29"/>
  <c r="Q137" i="29"/>
  <c r="BM137" i="30"/>
  <c r="DO10" i="4" s="1"/>
  <c r="BM140" i="30"/>
  <c r="DR10" i="4" s="1"/>
  <c r="Q140" i="29"/>
  <c r="Q131" i="29"/>
  <c r="BM131" i="30"/>
  <c r="DI10" i="4" s="1"/>
  <c r="AX202" i="30" l="1"/>
  <c r="GB23" i="4" s="1"/>
  <c r="AT247" i="30"/>
  <c r="HU31" i="4" s="1"/>
  <c r="HU32" i="4" s="1"/>
  <c r="AX132" i="30"/>
  <c r="DJ23" i="4" s="1"/>
  <c r="P138" i="29"/>
  <c r="C134" i="29"/>
  <c r="AT181" i="30"/>
  <c r="FG31" i="4" s="1"/>
  <c r="FG32" i="4" s="1"/>
  <c r="V205" i="29"/>
  <c r="P152" i="29"/>
  <c r="C259" i="29"/>
  <c r="P230" i="29"/>
  <c r="P194" i="29"/>
  <c r="C152" i="29"/>
  <c r="L177" i="29"/>
  <c r="N177" i="29" s="1"/>
  <c r="L208" i="29"/>
  <c r="N208" i="29" s="1"/>
  <c r="C177" i="29"/>
  <c r="AX225" i="30"/>
  <c r="GY23" i="4" s="1"/>
  <c r="L153" i="29"/>
  <c r="N153" i="29" s="1"/>
  <c r="AT149" i="30"/>
  <c r="EA31" i="4" s="1"/>
  <c r="EA32" i="4" s="1"/>
  <c r="J247" i="29"/>
  <c r="V187" i="29"/>
  <c r="AX140" i="30"/>
  <c r="DR23" i="4" s="1"/>
  <c r="J149" i="29"/>
  <c r="AT186" i="30"/>
  <c r="FL31" i="4" s="1"/>
  <c r="FL32" i="4" s="1"/>
  <c r="L246" i="29"/>
  <c r="N246" i="29" s="1"/>
  <c r="V160" i="29"/>
  <c r="T258" i="29"/>
  <c r="J170" i="29"/>
  <c r="AT172" i="30"/>
  <c r="EX31" i="4" s="1"/>
  <c r="EX32" i="4" s="1"/>
  <c r="AX194" i="30"/>
  <c r="FT23" i="4" s="1"/>
  <c r="P261" i="29"/>
  <c r="P260" i="29"/>
  <c r="L161" i="29"/>
  <c r="N161" i="29" s="1"/>
  <c r="J200" i="29"/>
  <c r="AT138" i="30"/>
  <c r="DP31" i="4" s="1"/>
  <c r="DP32" i="4" s="1"/>
  <c r="V136" i="29"/>
  <c r="AX139" i="30"/>
  <c r="DQ23" i="4" s="1"/>
  <c r="C209" i="29"/>
  <c r="AT258" i="30"/>
  <c r="AX253" i="30"/>
  <c r="P189" i="29"/>
  <c r="AT170" i="30"/>
  <c r="EV31" i="4" s="1"/>
  <c r="EV32" i="4" s="1"/>
  <c r="AX212" i="30"/>
  <c r="GL23" i="4" s="1"/>
  <c r="V148" i="29"/>
  <c r="T138" i="29"/>
  <c r="J245" i="29"/>
  <c r="AT198" i="30"/>
  <c r="FX31" i="4" s="1"/>
  <c r="FX32" i="4" s="1"/>
  <c r="V200" i="29"/>
  <c r="C135" i="29"/>
  <c r="AT177" i="30"/>
  <c r="FC31" i="4" s="1"/>
  <c r="FC32" i="4" s="1"/>
  <c r="L187" i="29"/>
  <c r="N187" i="29" s="1"/>
  <c r="P237" i="29"/>
  <c r="T150" i="29"/>
  <c r="L248" i="29"/>
  <c r="N248" i="29" s="1"/>
  <c r="J238" i="29"/>
  <c r="L212" i="29"/>
  <c r="N212" i="29" s="1"/>
  <c r="C237" i="29"/>
  <c r="J231" i="29"/>
  <c r="AT158" i="30"/>
  <c r="EJ31" i="4" s="1"/>
  <c r="EJ32" i="4" s="1"/>
  <c r="P177" i="29"/>
  <c r="P244" i="29"/>
  <c r="AX133" i="30"/>
  <c r="DK23" i="4" s="1"/>
  <c r="J182" i="29"/>
  <c r="AT250" i="30"/>
  <c r="AX129" i="30"/>
  <c r="DG23" i="4" s="1"/>
  <c r="C261" i="29"/>
  <c r="L245" i="29"/>
  <c r="N245" i="29" s="1"/>
  <c r="AT259" i="30"/>
  <c r="AX149" i="30"/>
  <c r="EA23" i="4" s="1"/>
  <c r="AX152" i="30"/>
  <c r="ED23" i="4" s="1"/>
  <c r="P263" i="29"/>
  <c r="AX209" i="30"/>
  <c r="GI23" i="4" s="1"/>
  <c r="L173" i="29"/>
  <c r="N173" i="29" s="1"/>
  <c r="C210" i="29"/>
  <c r="V232" i="29"/>
  <c r="AT204" i="30"/>
  <c r="GD31" i="4" s="1"/>
  <c r="GD32" i="4" s="1"/>
  <c r="C201" i="29"/>
  <c r="P185" i="29"/>
  <c r="AX248" i="30"/>
  <c r="HV23" i="4" s="1"/>
  <c r="C140" i="29"/>
  <c r="P159" i="29"/>
  <c r="V217" i="29"/>
  <c r="J142" i="29"/>
  <c r="AT192" i="30"/>
  <c r="FR31" i="4" s="1"/>
  <c r="FR32" i="4" s="1"/>
  <c r="C211" i="29"/>
  <c r="P137" i="29"/>
  <c r="V195" i="29"/>
  <c r="AX240" i="30"/>
  <c r="HN23" i="4" s="1"/>
  <c r="J138" i="29"/>
  <c r="AX259" i="30"/>
  <c r="T195" i="29"/>
  <c r="AX232" i="30"/>
  <c r="HF23" i="4" s="1"/>
  <c r="V171" i="29"/>
  <c r="J169" i="29"/>
  <c r="AT236" i="30"/>
  <c r="HJ31" i="4" s="1"/>
  <c r="HJ32" i="4" s="1"/>
  <c r="P233" i="29"/>
  <c r="T162" i="29"/>
  <c r="V179" i="29"/>
  <c r="J261" i="29"/>
  <c r="AX141" i="30"/>
  <c r="DS23" i="4" s="1"/>
  <c r="AX235" i="30"/>
  <c r="HI23" i="4" s="1"/>
  <c r="AT237" i="30"/>
  <c r="HK31" i="4" s="1"/>
  <c r="HK32" i="4" s="1"/>
  <c r="L257" i="29"/>
  <c r="N257" i="29" s="1"/>
  <c r="J230" i="29"/>
  <c r="P163" i="29"/>
  <c r="J223" i="29"/>
  <c r="AX178" i="30"/>
  <c r="FD23" i="4" s="1"/>
  <c r="AX217" i="30"/>
  <c r="GQ23" i="4" s="1"/>
  <c r="J202" i="29"/>
  <c r="T198" i="29"/>
  <c r="C136" i="29"/>
  <c r="P245" i="29"/>
  <c r="AX169" i="30"/>
  <c r="EU23" i="4" s="1"/>
  <c r="C207" i="29"/>
  <c r="V165" i="29"/>
  <c r="L201" i="29"/>
  <c r="N201" i="29" s="1"/>
  <c r="AX222" i="30"/>
  <c r="GV23" i="4" s="1"/>
  <c r="P236" i="29"/>
  <c r="C241" i="29"/>
  <c r="P186" i="29"/>
  <c r="AX258" i="30"/>
  <c r="AT253" i="30"/>
  <c r="J188" i="29"/>
  <c r="P239" i="29"/>
  <c r="L247" i="29"/>
  <c r="N247" i="29" s="1"/>
  <c r="L179" i="29"/>
  <c r="N179" i="29" s="1"/>
  <c r="AT142" i="30"/>
  <c r="DT31" i="4" s="1"/>
  <c r="DT32" i="4" s="1"/>
  <c r="V263" i="29"/>
  <c r="C181" i="29"/>
  <c r="C246" i="29"/>
  <c r="AT212" i="30"/>
  <c r="GL31" i="4" s="1"/>
  <c r="GL32" i="4" s="1"/>
  <c r="J153" i="29"/>
  <c r="C247" i="29"/>
  <c r="T165" i="29"/>
  <c r="P213" i="29"/>
  <c r="AT230" i="30"/>
  <c r="HD31" i="4" s="1"/>
  <c r="HD32" i="4" s="1"/>
  <c r="AT242" i="30"/>
  <c r="HP31" i="4" s="1"/>
  <c r="HP32" i="4" s="1"/>
  <c r="J199" i="29"/>
  <c r="L219" i="29"/>
  <c r="N219" i="29" s="1"/>
  <c r="L155" i="29"/>
  <c r="N155" i="29" s="1"/>
  <c r="C231" i="29"/>
  <c r="AX147" i="30"/>
  <c r="DY23" i="4" s="1"/>
  <c r="AT180" i="30"/>
  <c r="FF31" i="4" s="1"/>
  <c r="FF32" i="4" s="1"/>
  <c r="L140" i="29"/>
  <c r="N140" i="29" s="1"/>
  <c r="V183" i="29"/>
  <c r="AT173" i="30"/>
  <c r="EY31" i="4" s="1"/>
  <c r="EY32" i="4" s="1"/>
  <c r="C262" i="29"/>
  <c r="J236" i="29"/>
  <c r="L251" i="29"/>
  <c r="N251" i="29" s="1"/>
  <c r="L213" i="29"/>
  <c r="N213" i="29" s="1"/>
  <c r="C133" i="29"/>
  <c r="C260" i="29"/>
  <c r="P179" i="29"/>
  <c r="L169" i="29"/>
  <c r="N169" i="29" s="1"/>
  <c r="J194" i="29"/>
  <c r="P231" i="29"/>
  <c r="AX159" i="30"/>
  <c r="EK23" i="4" s="1"/>
  <c r="C208" i="29"/>
  <c r="J212" i="29"/>
  <c r="P226" i="29"/>
  <c r="T183" i="29"/>
  <c r="L218" i="29"/>
  <c r="N218" i="29" s="1"/>
  <c r="L223" i="29"/>
  <c r="N223" i="29" s="1"/>
  <c r="L133" i="29"/>
  <c r="N133" i="29" s="1"/>
  <c r="V227" i="29"/>
  <c r="J148" i="29"/>
  <c r="L235" i="29"/>
  <c r="N235" i="29" s="1"/>
  <c r="C232" i="29"/>
  <c r="V211" i="29"/>
  <c r="AT205" i="30"/>
  <c r="GE31" i="4" s="1"/>
  <c r="GE32" i="4" s="1"/>
  <c r="T249" i="29"/>
  <c r="AX260" i="30"/>
  <c r="V212" i="29"/>
  <c r="T246" i="29"/>
  <c r="V163" i="29"/>
  <c r="P246" i="29"/>
  <c r="J263" i="29"/>
  <c r="J173" i="29"/>
  <c r="AX207" i="30"/>
  <c r="GG23" i="4" s="1"/>
  <c r="L253" i="29"/>
  <c r="N253" i="29" s="1"/>
  <c r="C147" i="29"/>
  <c r="C245" i="29"/>
  <c r="C252" i="29"/>
  <c r="AX146" i="30"/>
  <c r="DX23" i="4" s="1"/>
  <c r="V139" i="29"/>
  <c r="AX250" i="30"/>
  <c r="L249" i="29"/>
  <c r="N249" i="29" s="1"/>
  <c r="J162" i="29"/>
  <c r="AX256" i="30"/>
  <c r="V229" i="29"/>
  <c r="AX156" i="30"/>
  <c r="EH23" i="4" s="1"/>
  <c r="L262" i="29"/>
  <c r="N262" i="29" s="1"/>
  <c r="V218" i="29"/>
  <c r="C255" i="29"/>
  <c r="P220" i="29"/>
  <c r="J184" i="29"/>
  <c r="AT238" i="30"/>
  <c r="HL31" i="4" s="1"/>
  <c r="HL32" i="4" s="1"/>
  <c r="L259" i="29"/>
  <c r="N259" i="29" s="1"/>
  <c r="T213" i="29"/>
  <c r="L255" i="29"/>
  <c r="N255" i="29" s="1"/>
  <c r="L167" i="29"/>
  <c r="N167" i="29" s="1"/>
  <c r="AX145" i="30"/>
  <c r="DW23" i="4" s="1"/>
  <c r="AT166" i="30"/>
  <c r="ER31" i="4" s="1"/>
  <c r="ER32" i="4" s="1"/>
  <c r="P212" i="29"/>
  <c r="J243" i="29"/>
  <c r="P182" i="29"/>
  <c r="J163" i="29"/>
  <c r="L134" i="29"/>
  <c r="N134" i="29" s="1"/>
  <c r="P199" i="29"/>
  <c r="P162" i="29"/>
  <c r="J147" i="29"/>
  <c r="AT182" i="30"/>
  <c r="FH31" i="4" s="1"/>
  <c r="FH32" i="4" s="1"/>
  <c r="J140" i="29"/>
  <c r="C204" i="29"/>
  <c r="V196" i="29"/>
  <c r="P146" i="29"/>
  <c r="J150" i="29"/>
  <c r="C168" i="29"/>
  <c r="C175" i="29"/>
  <c r="L229" i="29"/>
  <c r="N229" i="29" s="1"/>
  <c r="J154" i="29"/>
  <c r="L142" i="29"/>
  <c r="N142" i="29" s="1"/>
  <c r="L154" i="29"/>
  <c r="N154" i="29" s="1"/>
  <c r="J158" i="29"/>
  <c r="J177" i="29"/>
  <c r="P255" i="29"/>
  <c r="V176" i="29"/>
  <c r="AT162" i="30"/>
  <c r="EN31" i="4" s="1"/>
  <c r="EN32" i="4" s="1"/>
  <c r="AX150" i="30"/>
  <c r="EB23" i="4" s="1"/>
  <c r="V174" i="29"/>
  <c r="C194" i="29"/>
  <c r="J131" i="29"/>
  <c r="V145" i="29"/>
  <c r="V155" i="29"/>
  <c r="L263" i="29"/>
  <c r="N263" i="29" s="1"/>
  <c r="L136" i="29"/>
  <c r="N136" i="29" s="1"/>
  <c r="J227" i="29"/>
  <c r="V161" i="29"/>
  <c r="C224" i="29"/>
  <c r="AX204" i="30"/>
  <c r="GD23" i="4" s="1"/>
  <c r="L165" i="29"/>
  <c r="N165" i="29" s="1"/>
  <c r="AT136" i="30"/>
  <c r="DN31" i="4" s="1"/>
  <c r="DN32" i="4" s="1"/>
  <c r="V198" i="29"/>
  <c r="J226" i="29"/>
  <c r="L183" i="29"/>
  <c r="N183" i="29" s="1"/>
  <c r="C144" i="29"/>
  <c r="AT159" i="30"/>
  <c r="EK31" i="4" s="1"/>
  <c r="EK32" i="4" s="1"/>
  <c r="L241" i="29"/>
  <c r="N241" i="29" s="1"/>
  <c r="P143" i="29"/>
  <c r="L236" i="29"/>
  <c r="N236" i="29" s="1"/>
  <c r="P131" i="29"/>
  <c r="AX219" i="30"/>
  <c r="GS23" i="4" s="1"/>
  <c r="J178" i="29"/>
  <c r="J232" i="29"/>
  <c r="V234" i="29"/>
  <c r="P166" i="29"/>
  <c r="AT135" i="30"/>
  <c r="DM31" i="4" s="1"/>
  <c r="DM32" i="4" s="1"/>
  <c r="AT194" i="30"/>
  <c r="FT31" i="4" s="1"/>
  <c r="FT32" i="4" s="1"/>
  <c r="L198" i="29"/>
  <c r="N198" i="29" s="1"/>
  <c r="AT213" i="30"/>
  <c r="GM31" i="4" s="1"/>
  <c r="GM32" i="4" s="1"/>
  <c r="AT130" i="30"/>
  <c r="DH31" i="4" s="1"/>
  <c r="DH32" i="4" s="1"/>
  <c r="V151" i="29"/>
  <c r="L199" i="29"/>
  <c r="N199" i="29" s="1"/>
  <c r="P167" i="29"/>
  <c r="C169" i="29"/>
  <c r="P195" i="29"/>
  <c r="C166" i="29"/>
  <c r="C145" i="29"/>
  <c r="C229" i="29"/>
  <c r="C148" i="29"/>
  <c r="L231" i="29"/>
  <c r="N231" i="29" s="1"/>
  <c r="L190" i="29"/>
  <c r="N190" i="29" s="1"/>
  <c r="J213" i="29"/>
  <c r="P210" i="29"/>
  <c r="J225" i="29"/>
  <c r="L217" i="29"/>
  <c r="N217" i="29" s="1"/>
  <c r="V222" i="29"/>
  <c r="L221" i="29"/>
  <c r="N221" i="29" s="1"/>
  <c r="AT206" i="30"/>
  <c r="GF31" i="4" s="1"/>
  <c r="GF32" i="4" s="1"/>
  <c r="L193" i="29"/>
  <c r="N193" i="29" s="1"/>
  <c r="C199" i="29"/>
  <c r="P136" i="29"/>
  <c r="V194" i="29"/>
  <c r="AT196" i="30"/>
  <c r="FV31" i="4" s="1"/>
  <c r="FV32" i="4" s="1"/>
  <c r="V261" i="29"/>
  <c r="V244" i="29"/>
  <c r="V182" i="29"/>
  <c r="AT199" i="30"/>
  <c r="FY31" i="4" s="1"/>
  <c r="FY32" i="4" s="1"/>
  <c r="AX187" i="30"/>
  <c r="FM23" i="4" s="1"/>
  <c r="C193" i="29"/>
  <c r="V175" i="29"/>
  <c r="AT187" i="30"/>
  <c r="FM31" i="4" s="1"/>
  <c r="FM32" i="4" s="1"/>
  <c r="J222" i="29"/>
  <c r="T153" i="29"/>
  <c r="J197" i="29"/>
  <c r="AX175" i="30"/>
  <c r="FA23" i="4" s="1"/>
  <c r="C205" i="29"/>
  <c r="P253" i="29"/>
  <c r="L215" i="29"/>
  <c r="N215" i="29" s="1"/>
  <c r="P203" i="29"/>
  <c r="J246" i="29"/>
  <c r="V190" i="29"/>
  <c r="J220" i="29"/>
  <c r="P257" i="29"/>
  <c r="P190" i="29"/>
  <c r="AT133" i="30"/>
  <c r="DK31" i="4" s="1"/>
  <c r="DK32" i="4" s="1"/>
  <c r="V249" i="29"/>
  <c r="J233" i="29"/>
  <c r="AX213" i="30"/>
  <c r="GM23" i="4" s="1"/>
  <c r="L176" i="29"/>
  <c r="N176" i="29" s="1"/>
  <c r="C146" i="29"/>
  <c r="P232" i="29"/>
  <c r="V213" i="29"/>
  <c r="L141" i="29"/>
  <c r="N141" i="29" s="1"/>
  <c r="C185" i="29"/>
  <c r="AT129" i="30"/>
  <c r="DG31" i="4" s="1"/>
  <c r="DG32" i="4" s="1"/>
  <c r="AT152" i="30"/>
  <c r="ED31" i="4" s="1"/>
  <c r="ED32" i="4" s="1"/>
  <c r="T261" i="29"/>
  <c r="C195" i="29"/>
  <c r="V140" i="29"/>
  <c r="V150" i="29"/>
  <c r="L157" i="29"/>
  <c r="N157" i="29" s="1"/>
  <c r="T237" i="29"/>
  <c r="T210" i="29"/>
  <c r="P135" i="29"/>
  <c r="J161" i="29"/>
  <c r="AT164" i="30"/>
  <c r="EP31" i="4" s="1"/>
  <c r="EP32" i="4" s="1"/>
  <c r="P165" i="29"/>
  <c r="J183" i="29"/>
  <c r="J249" i="29"/>
  <c r="AT154" i="30"/>
  <c r="EF31" i="4" s="1"/>
  <c r="EF32" i="4" s="1"/>
  <c r="J219" i="29"/>
  <c r="AT134" i="30"/>
  <c r="DL31" i="4" s="1"/>
  <c r="DL32" i="4" s="1"/>
  <c r="C213" i="29"/>
  <c r="T255" i="29"/>
  <c r="J143" i="29"/>
  <c r="L137" i="29"/>
  <c r="N137" i="29" s="1"/>
  <c r="P214" i="29"/>
  <c r="AT153" i="30"/>
  <c r="EE31" i="4" s="1"/>
  <c r="EE32" i="4" s="1"/>
  <c r="L147" i="29"/>
  <c r="N147" i="29" s="1"/>
  <c r="C236" i="29"/>
  <c r="C156" i="29"/>
  <c r="J165" i="29"/>
  <c r="J130" i="29"/>
  <c r="L225" i="29"/>
  <c r="N225" i="29" s="1"/>
  <c r="P197" i="29"/>
  <c r="L188" i="29"/>
  <c r="N188" i="29" s="1"/>
  <c r="AX208" i="30"/>
  <c r="GH23" i="4" s="1"/>
  <c r="AT175" i="30"/>
  <c r="FA31" i="4" s="1"/>
  <c r="FA32" i="4" s="1"/>
  <c r="V208" i="29"/>
  <c r="L139" i="29"/>
  <c r="N139" i="29" s="1"/>
  <c r="C162" i="29"/>
  <c r="AX186" i="30"/>
  <c r="FL23" i="4" s="1"/>
  <c r="J187" i="29"/>
  <c r="L185" i="29"/>
  <c r="N185" i="29" s="1"/>
  <c r="C150" i="29"/>
  <c r="C243" i="29"/>
  <c r="L202" i="29"/>
  <c r="N202" i="29" s="1"/>
  <c r="AX254" i="30"/>
  <c r="AT161" i="30"/>
  <c r="EM31" i="4" s="1"/>
  <c r="EM32" i="4" s="1"/>
  <c r="V231" i="29"/>
  <c r="P202" i="29"/>
  <c r="AT201" i="30"/>
  <c r="GA31" i="4" s="1"/>
  <c r="GA32" i="4" s="1"/>
  <c r="AT245" i="30"/>
  <c r="HS31" i="4" s="1"/>
  <c r="HS32" i="4" s="1"/>
  <c r="V169" i="29"/>
  <c r="V193" i="29"/>
  <c r="P218" i="29"/>
  <c r="AT241" i="30"/>
  <c r="HO31" i="4" s="1"/>
  <c r="HO32" i="4" s="1"/>
  <c r="C221" i="29"/>
  <c r="L135" i="29"/>
  <c r="N135" i="29" s="1"/>
  <c r="AX130" i="30"/>
  <c r="DH23" i="4" s="1"/>
  <c r="V138" i="29"/>
  <c r="P254" i="29"/>
  <c r="C214" i="29"/>
  <c r="C218" i="29"/>
  <c r="J136" i="29"/>
  <c r="V188" i="29"/>
  <c r="T231" i="29"/>
  <c r="V223" i="29"/>
  <c r="V215" i="29"/>
  <c r="L174" i="29"/>
  <c r="N174" i="29" s="1"/>
  <c r="P139" i="29"/>
  <c r="V248" i="29"/>
  <c r="P241" i="29"/>
  <c r="L243" i="29"/>
  <c r="N243" i="29" s="1"/>
  <c r="V206" i="29"/>
  <c r="AT183" i="30"/>
  <c r="FI31" i="4" s="1"/>
  <c r="FI32" i="4" s="1"/>
  <c r="P134" i="29"/>
  <c r="C248" i="29"/>
  <c r="C189" i="29"/>
  <c r="P157" i="29"/>
  <c r="J164" i="29"/>
  <c r="AT165" i="30"/>
  <c r="EQ31" i="4" s="1"/>
  <c r="EQ32" i="4" s="1"/>
  <c r="AT190" i="30"/>
  <c r="FP31" i="4" s="1"/>
  <c r="FP32" i="4" s="1"/>
  <c r="J242" i="29"/>
  <c r="J174" i="29"/>
  <c r="P215" i="29"/>
  <c r="V137" i="29"/>
  <c r="AT222" i="30"/>
  <c r="GV31" i="4" s="1"/>
  <c r="GV32" i="4" s="1"/>
  <c r="C197" i="29"/>
  <c r="C200" i="29"/>
  <c r="P187" i="29"/>
  <c r="P229" i="29"/>
  <c r="AT141" i="30"/>
  <c r="DS31" i="4" s="1"/>
  <c r="DS32" i="4" s="1"/>
  <c r="AT211" i="30"/>
  <c r="GK31" i="4" s="1"/>
  <c r="GK32" i="4" s="1"/>
  <c r="AX234" i="30"/>
  <c r="HH23" i="4" s="1"/>
  <c r="J205" i="29"/>
  <c r="V233" i="29"/>
  <c r="T207" i="29"/>
  <c r="AX173" i="30"/>
  <c r="EY23" i="4" s="1"/>
  <c r="AX252" i="30"/>
  <c r="AT176" i="30"/>
  <c r="FB31" i="4" s="1"/>
  <c r="FB32" i="4" s="1"/>
  <c r="AX220" i="30"/>
  <c r="GT23" i="4" s="1"/>
  <c r="AT240" i="30"/>
  <c r="HN31" i="4" s="1"/>
  <c r="HN32" i="4" s="1"/>
  <c r="L191" i="29"/>
  <c r="N191" i="29" s="1"/>
  <c r="P178" i="29"/>
  <c r="AT244" i="30"/>
  <c r="HR31" i="4" s="1"/>
  <c r="HR32" i="4" s="1"/>
  <c r="AX174" i="30"/>
  <c r="EZ23" i="4" s="1"/>
  <c r="P161" i="29"/>
  <c r="AT184" i="30"/>
  <c r="FJ31" i="4" s="1"/>
  <c r="FJ32" i="4" s="1"/>
  <c r="AT178" i="30"/>
  <c r="FD31" i="4" s="1"/>
  <c r="FD32" i="4" s="1"/>
  <c r="L207" i="29"/>
  <c r="N207" i="29" s="1"/>
  <c r="L131" i="29"/>
  <c r="N131" i="29" s="1"/>
  <c r="AX233" i="30"/>
  <c r="HG23" i="4" s="1"/>
  <c r="V173" i="29"/>
  <c r="L184" i="29"/>
  <c r="N184" i="29" s="1"/>
  <c r="J135" i="29"/>
  <c r="C164" i="29"/>
  <c r="AX216" i="30"/>
  <c r="GP23" i="4" s="1"/>
  <c r="V172" i="29"/>
  <c r="AT225" i="30"/>
  <c r="GY31" i="4" s="1"/>
  <c r="GY32" i="4" s="1"/>
  <c r="AX211" i="30"/>
  <c r="GK23" i="4" s="1"/>
  <c r="J214" i="29"/>
  <c r="V181" i="29"/>
  <c r="AX210" i="30"/>
  <c r="GJ23" i="4" s="1"/>
  <c r="L189" i="29"/>
  <c r="N189" i="29" s="1"/>
  <c r="AT197" i="30"/>
  <c r="FW31" i="4" s="1"/>
  <c r="FW32" i="4" s="1"/>
  <c r="P208" i="29"/>
  <c r="AT233" i="30"/>
  <c r="HG31" i="4" s="1"/>
  <c r="HG32" i="4" s="1"/>
  <c r="AT252" i="30"/>
  <c r="AT231" i="30"/>
  <c r="HE31" i="4" s="1"/>
  <c r="HE32" i="4" s="1"/>
  <c r="AT262" i="30"/>
  <c r="L234" i="29"/>
  <c r="N234" i="29" s="1"/>
  <c r="C174" i="29"/>
  <c r="L237" i="29"/>
  <c r="N237" i="29" s="1"/>
  <c r="AX192" i="30"/>
  <c r="FR23" i="4" s="1"/>
  <c r="V256" i="29"/>
  <c r="C142" i="29"/>
  <c r="V166" i="29"/>
  <c r="L152" i="29"/>
  <c r="N152" i="29" s="1"/>
  <c r="AX236" i="30"/>
  <c r="HJ23" i="4" s="1"/>
  <c r="P148" i="29"/>
  <c r="J133" i="29"/>
  <c r="V142" i="29"/>
  <c r="V246" i="29"/>
  <c r="P235" i="29"/>
  <c r="J167" i="29"/>
  <c r="P174" i="29"/>
  <c r="C172" i="29"/>
  <c r="P247" i="29"/>
  <c r="V251" i="29"/>
  <c r="L206" i="29"/>
  <c r="N206" i="29" s="1"/>
  <c r="AT218" i="30"/>
  <c r="GR31" i="4" s="1"/>
  <c r="GR32" i="4" s="1"/>
  <c r="L226" i="29"/>
  <c r="N226" i="29" s="1"/>
  <c r="P258" i="29"/>
  <c r="J172" i="29"/>
  <c r="AX243" i="30"/>
  <c r="HQ23" i="4" s="1"/>
  <c r="V154" i="29"/>
  <c r="C225" i="29"/>
  <c r="P238" i="29"/>
  <c r="AX193" i="30"/>
  <c r="FS23" i="4" s="1"/>
  <c r="L143" i="29"/>
  <c r="N143" i="29" s="1"/>
  <c r="AX136" i="30"/>
  <c r="DN23" i="4" s="1"/>
  <c r="L195" i="29"/>
  <c r="N195" i="29" s="1"/>
  <c r="C151" i="29"/>
  <c r="J171" i="29"/>
  <c r="L196" i="29"/>
  <c r="N196" i="29" s="1"/>
  <c r="L242" i="29"/>
  <c r="N242" i="29" s="1"/>
  <c r="V259" i="29"/>
  <c r="J201" i="29"/>
  <c r="P188" i="29"/>
  <c r="J186" i="29"/>
  <c r="V185" i="29"/>
  <c r="P234" i="29"/>
  <c r="C139" i="29"/>
  <c r="C257" i="29"/>
  <c r="C141" i="29"/>
  <c r="C158" i="29"/>
  <c r="J203" i="29"/>
  <c r="J191" i="29"/>
  <c r="L148" i="29"/>
  <c r="N148" i="29" s="1"/>
  <c r="V253" i="29"/>
  <c r="C153" i="29"/>
  <c r="AT255" i="30"/>
  <c r="J137" i="29"/>
  <c r="V158" i="29"/>
  <c r="J241" i="29"/>
  <c r="L162" i="29"/>
  <c r="N162" i="29" s="1"/>
  <c r="L200" i="29"/>
  <c r="N200" i="29" s="1"/>
  <c r="T147" i="29"/>
  <c r="P248" i="29"/>
  <c r="C238" i="29"/>
  <c r="L194" i="29"/>
  <c r="N194" i="29" s="1"/>
  <c r="J248" i="29"/>
  <c r="AX200" i="30"/>
  <c r="FZ23" i="4" s="1"/>
  <c r="AT260" i="30"/>
  <c r="AX161" i="30"/>
  <c r="EM23" i="4" s="1"/>
  <c r="AT140" i="30"/>
  <c r="DR31" i="4" s="1"/>
  <c r="DR32" i="4" s="1"/>
  <c r="AT144" i="30"/>
  <c r="DV31" i="4" s="1"/>
  <c r="DV32" i="4" s="1"/>
  <c r="J157" i="29"/>
  <c r="AT209" i="30"/>
  <c r="GI31" i="4" s="1"/>
  <c r="GI32" i="4" s="1"/>
  <c r="V220" i="29"/>
  <c r="V214" i="29"/>
  <c r="V254" i="29"/>
  <c r="V225" i="29"/>
  <c r="C176" i="29"/>
  <c r="L260" i="29"/>
  <c r="N260" i="29" s="1"/>
  <c r="AX134" i="30"/>
  <c r="DL23" i="4" s="1"/>
  <c r="J251" i="29"/>
  <c r="AX231" i="30"/>
  <c r="HE23" i="4" s="1"/>
  <c r="L149" i="29"/>
  <c r="N149" i="29" s="1"/>
  <c r="L150" i="29"/>
  <c r="N150" i="29" s="1"/>
  <c r="AX154" i="30"/>
  <c r="EF23" i="4" s="1"/>
  <c r="C249" i="29"/>
  <c r="C216" i="29"/>
  <c r="P160" i="29"/>
  <c r="P170" i="29"/>
  <c r="AX199" i="30"/>
  <c r="FY23" i="4" s="1"/>
  <c r="AT261" i="30"/>
  <c r="AT246" i="30"/>
  <c r="HT31" i="4" s="1"/>
  <c r="HT32" i="4" s="1"/>
  <c r="C163" i="29"/>
  <c r="J152" i="29"/>
  <c r="C240" i="29"/>
  <c r="AX170" i="30"/>
  <c r="EV23" i="4" s="1"/>
  <c r="C220" i="29"/>
  <c r="L256" i="29"/>
  <c r="N256" i="29" s="1"/>
  <c r="J262" i="29"/>
  <c r="C186" i="29"/>
  <c r="J256" i="29"/>
  <c r="V237" i="29"/>
  <c r="J146" i="29"/>
  <c r="J185" i="29"/>
  <c r="AT249" i="30"/>
  <c r="HW31" i="4" s="1"/>
  <c r="HW32" i="4" s="1"/>
  <c r="AX257" i="30"/>
  <c r="J257" i="29"/>
  <c r="AX205" i="30"/>
  <c r="GE23" i="4" s="1"/>
  <c r="AX177" i="30"/>
  <c r="FC23" i="4" s="1"/>
  <c r="J179" i="29"/>
  <c r="P141" i="29"/>
  <c r="V241" i="29"/>
  <c r="P242" i="29"/>
  <c r="AX262" i="30"/>
  <c r="V203" i="29"/>
  <c r="T201" i="29"/>
  <c r="P227" i="29"/>
  <c r="P209" i="29"/>
  <c r="P169" i="29"/>
  <c r="AT221" i="30"/>
  <c r="GU31" i="4" s="1"/>
  <c r="GU32" i="4" s="1"/>
  <c r="AX190" i="30"/>
  <c r="FP23" i="4" s="1"/>
  <c r="AT168" i="30"/>
  <c r="ET31" i="4" s="1"/>
  <c r="ET32" i="4" s="1"/>
  <c r="AX142" i="30"/>
  <c r="DT23" i="4" s="1"/>
  <c r="P183" i="29"/>
  <c r="P196" i="29"/>
  <c r="AT137" i="30"/>
  <c r="DO31" i="4" s="1"/>
  <c r="DO32" i="4" s="1"/>
  <c r="C212" i="29"/>
  <c r="AT208" i="30"/>
  <c r="GH31" i="4" s="1"/>
  <c r="GH32" i="4" s="1"/>
  <c r="AX214" i="30"/>
  <c r="GN23" i="4" s="1"/>
  <c r="AT160" i="30"/>
  <c r="EL31" i="4" s="1"/>
  <c r="EL32" i="4" s="1"/>
  <c r="L197" i="29"/>
  <c r="N197" i="29" s="1"/>
  <c r="J195" i="29"/>
  <c r="V260" i="29"/>
  <c r="C206" i="29"/>
  <c r="V167" i="29"/>
  <c r="C182" i="29"/>
  <c r="AT150" i="30"/>
  <c r="EB31" i="4" s="1"/>
  <c r="EB32" i="4" s="1"/>
  <c r="J239" i="29"/>
  <c r="T222" i="29"/>
  <c r="L238" i="29"/>
  <c r="N238" i="29" s="1"/>
  <c r="P256" i="29"/>
  <c r="P145" i="29"/>
  <c r="P175" i="29"/>
  <c r="C202" i="29"/>
  <c r="V210" i="29"/>
  <c r="J235" i="29"/>
  <c r="V236" i="29"/>
  <c r="L186" i="29"/>
  <c r="N186" i="29" s="1"/>
  <c r="J181" i="29"/>
  <c r="AT224" i="30"/>
  <c r="GX31" i="4" s="1"/>
  <c r="GX32" i="4" s="1"/>
  <c r="AT185" i="30"/>
  <c r="FK31" i="4" s="1"/>
  <c r="FK32" i="4" s="1"/>
  <c r="T177" i="29"/>
  <c r="C160" i="29"/>
  <c r="P133" i="29"/>
  <c r="AX138" i="30"/>
  <c r="DP23" i="4" s="1"/>
  <c r="AX221" i="30"/>
  <c r="GU23" i="4" s="1"/>
  <c r="P250" i="29"/>
  <c r="AX188" i="30"/>
  <c r="FN23" i="4" s="1"/>
  <c r="T186" i="29"/>
  <c r="P154" i="29"/>
  <c r="J259" i="29"/>
  <c r="L222" i="29"/>
  <c r="N222" i="29" s="1"/>
  <c r="V245" i="29"/>
  <c r="P164" i="29"/>
  <c r="P224" i="29"/>
  <c r="V141" i="29"/>
  <c r="AX229" i="30"/>
  <c r="HC23" i="4" s="1"/>
  <c r="V250" i="29"/>
  <c r="J211" i="29"/>
  <c r="C129" i="29"/>
  <c r="AX230" i="30"/>
  <c r="HD23" i="4" s="1"/>
  <c r="L145" i="29"/>
  <c r="N145" i="29" s="1"/>
  <c r="AX137" i="30"/>
  <c r="DO23" i="4" s="1"/>
  <c r="AT216" i="30"/>
  <c r="GP31" i="4" s="1"/>
  <c r="GP32" i="4" s="1"/>
  <c r="J244" i="29"/>
  <c r="V201" i="29"/>
  <c r="AT254" i="30"/>
  <c r="T243" i="29"/>
  <c r="L182" i="29"/>
  <c r="N182" i="29" s="1"/>
  <c r="L209" i="29"/>
  <c r="N209" i="29" s="1"/>
  <c r="AX148" i="30"/>
  <c r="DZ23" i="4" s="1"/>
  <c r="AT210" i="30"/>
  <c r="GJ31" i="4" s="1"/>
  <c r="GJ32" i="4" s="1"/>
  <c r="AX165" i="30"/>
  <c r="EQ23" i="4" s="1"/>
  <c r="C190" i="29"/>
  <c r="C233" i="29"/>
  <c r="V243" i="29"/>
  <c r="L178" i="29"/>
  <c r="N178" i="29" s="1"/>
  <c r="P222" i="29"/>
  <c r="L181" i="29"/>
  <c r="N181" i="29" s="1"/>
  <c r="V133" i="29"/>
  <c r="J207" i="29"/>
  <c r="AT256" i="30"/>
  <c r="AX163" i="30"/>
  <c r="EO23" i="4" s="1"/>
  <c r="V197" i="29"/>
  <c r="C228" i="29"/>
  <c r="C170" i="29"/>
  <c r="C180" i="29"/>
  <c r="C198" i="29"/>
  <c r="P153" i="29"/>
  <c r="P155" i="29"/>
  <c r="J254" i="29"/>
  <c r="T263" i="29"/>
  <c r="AT226" i="30"/>
  <c r="GZ31" i="4" s="1"/>
  <c r="GZ32" i="4" s="1"/>
  <c r="AX228" i="30"/>
  <c r="HB23" i="4" s="1"/>
  <c r="V134" i="29"/>
  <c r="P193" i="29"/>
  <c r="AT228" i="30"/>
  <c r="HB31" i="4" s="1"/>
  <c r="HB32" i="4" s="1"/>
  <c r="L232" i="29"/>
  <c r="N232" i="29" s="1"/>
  <c r="AX206" i="30"/>
  <c r="GF23" i="4" s="1"/>
  <c r="AX255" i="30"/>
  <c r="C217" i="29"/>
  <c r="AT223" i="30"/>
  <c r="GW31" i="4" s="1"/>
  <c r="GW32" i="4" s="1"/>
  <c r="P130" i="29"/>
  <c r="P217" i="29"/>
  <c r="AX201" i="30"/>
  <c r="GA23" i="4" s="1"/>
  <c r="AX237" i="30"/>
  <c r="HK23" i="4" s="1"/>
  <c r="J209" i="29"/>
  <c r="AT145" i="30"/>
  <c r="DW31" i="4" s="1"/>
  <c r="DW32" i="4" s="1"/>
  <c r="AT232" i="30"/>
  <c r="HF31" i="4" s="1"/>
  <c r="HF32" i="4" s="1"/>
  <c r="AT193" i="30"/>
  <c r="FS31" i="4" s="1"/>
  <c r="FS32" i="4" s="1"/>
  <c r="C258" i="29"/>
  <c r="T189" i="29"/>
  <c r="C173" i="29"/>
  <c r="AT132" i="30"/>
  <c r="DJ31" i="4" s="1"/>
  <c r="DJ32" i="4" s="1"/>
  <c r="AX181" i="30"/>
  <c r="FG23" i="4" s="1"/>
  <c r="AX172" i="30"/>
  <c r="EX23" i="4" s="1"/>
  <c r="AX242" i="30"/>
  <c r="HP23" i="4" s="1"/>
  <c r="L138" i="29"/>
  <c r="N138" i="29" s="1"/>
  <c r="AX158" i="30"/>
  <c r="EJ23" i="4" s="1"/>
  <c r="J139" i="29"/>
  <c r="AT195" i="30"/>
  <c r="FU31" i="4" s="1"/>
  <c r="FU32" i="4" s="1"/>
  <c r="C188" i="29"/>
  <c r="P262" i="29"/>
  <c r="J215" i="29"/>
  <c r="AT234" i="30"/>
  <c r="HH31" i="4" s="1"/>
  <c r="HH32" i="4" s="1"/>
  <c r="T159" i="29"/>
  <c r="AX144" i="30"/>
  <c r="DV23" i="4" s="1"/>
  <c r="J145" i="29"/>
  <c r="P150" i="29"/>
  <c r="AT248" i="30"/>
  <c r="HV31" i="4" s="1"/>
  <c r="HV32" i="4" s="1"/>
  <c r="V130" i="29"/>
  <c r="P221" i="29"/>
  <c r="T174" i="29"/>
  <c r="AT220" i="30"/>
  <c r="GT31" i="4" s="1"/>
  <c r="GT32" i="4" s="1"/>
  <c r="AT148" i="30"/>
  <c r="DZ31" i="4" s="1"/>
  <c r="DZ32" i="4" s="1"/>
  <c r="P147" i="29"/>
  <c r="AX151" i="30"/>
  <c r="EC23" i="4" s="1"/>
  <c r="P140" i="29"/>
  <c r="AX241" i="30"/>
  <c r="HO23" i="4" s="1"/>
  <c r="J193" i="29"/>
  <c r="O287" i="30"/>
  <c r="V157" i="29"/>
  <c r="V224" i="29"/>
  <c r="P219" i="29"/>
  <c r="P176" i="29"/>
  <c r="AX183" i="30"/>
  <c r="FI23" i="4" s="1"/>
  <c r="AT171" i="30"/>
  <c r="EW31" i="4" s="1"/>
  <c r="EW32" i="4" s="1"/>
  <c r="V170" i="29"/>
  <c r="AX171" i="30"/>
  <c r="EW23" i="4" s="1"/>
  <c r="L220" i="29"/>
  <c r="N220" i="29" s="1"/>
  <c r="L163" i="29"/>
  <c r="N163" i="29" s="1"/>
  <c r="AX197" i="30"/>
  <c r="FW23" i="4" s="1"/>
  <c r="P211" i="29"/>
  <c r="L210" i="29"/>
  <c r="N210" i="29" s="1"/>
  <c r="J155" i="29"/>
  <c r="AX261" i="30"/>
  <c r="C244" i="29"/>
  <c r="P172" i="29"/>
  <c r="V153" i="29"/>
  <c r="J159" i="29"/>
  <c r="AX160" i="30"/>
  <c r="EL23" i="4" s="1"/>
  <c r="L158" i="29"/>
  <c r="N158" i="29" s="1"/>
  <c r="C178" i="29"/>
  <c r="V230" i="29"/>
  <c r="V184" i="29"/>
  <c r="V247" i="29"/>
  <c r="AT202" i="30"/>
  <c r="GB31" i="4" s="1"/>
  <c r="GB32" i="4" s="1"/>
  <c r="V262" i="29"/>
  <c r="V207" i="29"/>
  <c r="AT200" i="30"/>
  <c r="FZ31" i="4" s="1"/>
  <c r="FZ32" i="4" s="1"/>
  <c r="J206" i="29"/>
  <c r="AX182" i="30"/>
  <c r="FH23" i="4" s="1"/>
  <c r="AX157" i="30"/>
  <c r="EI23" i="4" s="1"/>
  <c r="C161" i="29"/>
  <c r="J151" i="29"/>
  <c r="T141" i="29"/>
  <c r="C234" i="29"/>
  <c r="C137" i="29"/>
  <c r="J190" i="29"/>
  <c r="V178" i="29"/>
  <c r="V209" i="29"/>
  <c r="J210" i="29"/>
  <c r="C196" i="29"/>
  <c r="L239" i="29"/>
  <c r="N239" i="29" s="1"/>
  <c r="J175" i="29"/>
  <c r="V143" i="29"/>
  <c r="AT151" i="30"/>
  <c r="EC31" i="4" s="1"/>
  <c r="EC32" i="4" s="1"/>
  <c r="AX164" i="30"/>
  <c r="EP23" i="4" s="1"/>
  <c r="L166" i="29"/>
  <c r="N166" i="29" s="1"/>
  <c r="AX245" i="30"/>
  <c r="HS23" i="4" s="1"/>
  <c r="L151" i="29"/>
  <c r="N151" i="29" s="1"/>
  <c r="AX223" i="30"/>
  <c r="GW23" i="4" s="1"/>
  <c r="AX196" i="30"/>
  <c r="FV23" i="4" s="1"/>
  <c r="T234" i="29"/>
  <c r="AT188" i="30"/>
  <c r="FN31" i="4" s="1"/>
  <c r="FN32" i="4" s="1"/>
  <c r="T171" i="29"/>
  <c r="P225" i="29"/>
  <c r="AT243" i="30"/>
  <c r="HQ31" i="4" s="1"/>
  <c r="HQ32" i="4" s="1"/>
  <c r="J198" i="29"/>
  <c r="J260" i="29"/>
  <c r="L203" i="29"/>
  <c r="N203" i="29" s="1"/>
  <c r="AX180" i="30"/>
  <c r="FF23" i="4" s="1"/>
  <c r="L230" i="29"/>
  <c r="N230" i="29" s="1"/>
  <c r="P158" i="29"/>
  <c r="L205" i="29"/>
  <c r="N205" i="29" s="1"/>
  <c r="AX226" i="30"/>
  <c r="GZ23" i="4" s="1"/>
  <c r="AX189" i="30"/>
  <c r="FO23" i="4" s="1"/>
  <c r="C171" i="29"/>
  <c r="P171" i="29"/>
  <c r="L164" i="29"/>
  <c r="N164" i="29" s="1"/>
  <c r="P207" i="29"/>
  <c r="V239" i="29"/>
  <c r="P151" i="29"/>
  <c r="C256" i="29"/>
  <c r="L254" i="29"/>
  <c r="N254" i="29" s="1"/>
  <c r="C192" i="29"/>
  <c r="T135" i="29"/>
  <c r="AT219" i="30"/>
  <c r="GS31" i="4" s="1"/>
  <c r="GS32" i="4" s="1"/>
  <c r="V238" i="29"/>
  <c r="J208" i="29"/>
  <c r="V159" i="29"/>
  <c r="J253" i="29"/>
  <c r="C219" i="29"/>
  <c r="P149" i="29"/>
  <c r="V255" i="29"/>
  <c r="C184" i="29"/>
  <c r="J258" i="29"/>
  <c r="AX135" i="30"/>
  <c r="DM23" i="4" s="1"/>
  <c r="C183" i="29"/>
  <c r="AT146" i="30"/>
  <c r="DX31" i="4" s="1"/>
  <c r="DX32" i="4" s="1"/>
  <c r="L261" i="29"/>
  <c r="N261" i="29" s="1"/>
  <c r="L172" i="29"/>
  <c r="N172" i="29" s="1"/>
  <c r="V177" i="29"/>
  <c r="C157" i="29"/>
  <c r="C223" i="29"/>
  <c r="P287" i="30"/>
  <c r="J217" i="29"/>
  <c r="AX218" i="30"/>
  <c r="GR23" i="4" s="1"/>
  <c r="L159" i="29"/>
  <c r="N159" i="29" s="1"/>
  <c r="L244" i="29"/>
  <c r="N244" i="29" s="1"/>
  <c r="V202" i="29"/>
  <c r="AT214" i="30"/>
  <c r="GN31" i="4" s="1"/>
  <c r="GN32" i="4" s="1"/>
  <c r="P223" i="29"/>
  <c r="AX195" i="30"/>
  <c r="FU23" i="4" s="1"/>
  <c r="AT147" i="30"/>
  <c r="DY31" i="4" s="1"/>
  <c r="DY32" i="4" s="1"/>
  <c r="AX224" i="30"/>
  <c r="GX23" i="4" s="1"/>
  <c r="P249" i="29"/>
  <c r="AT257" i="30"/>
  <c r="P206" i="29"/>
  <c r="J229" i="29"/>
  <c r="V191" i="29"/>
  <c r="AT169" i="30"/>
  <c r="EU31" i="4" s="1"/>
  <c r="EU32" i="4" s="1"/>
  <c r="V186" i="29"/>
  <c r="V147" i="29"/>
  <c r="C187" i="29"/>
  <c r="C235" i="29"/>
  <c r="J134" i="29"/>
  <c r="L211" i="29"/>
  <c r="N211" i="29" s="1"/>
  <c r="L214" i="29"/>
  <c r="N214" i="29" s="1"/>
  <c r="T225" i="29"/>
  <c r="J221" i="29"/>
  <c r="P142" i="29"/>
  <c r="AX244" i="30"/>
  <c r="HR23" i="4" s="1"/>
  <c r="AX184" i="30"/>
  <c r="FJ23" i="4" s="1"/>
  <c r="C230" i="29"/>
  <c r="P173" i="29"/>
  <c r="J234" i="29"/>
  <c r="AX198" i="30"/>
  <c r="FX23" i="4" s="1"/>
  <c r="C226" i="29"/>
  <c r="C242" i="29"/>
  <c r="AT207" i="30"/>
  <c r="GG31" i="4" s="1"/>
  <c r="GG32" i="4" s="1"/>
  <c r="AT139" i="30"/>
  <c r="DQ31" i="4" s="1"/>
  <c r="DQ32" i="4" s="1"/>
  <c r="V162" i="29"/>
  <c r="P198" i="29"/>
  <c r="V146" i="29"/>
  <c r="V258" i="29"/>
  <c r="AT157" i="30"/>
  <c r="EI31" i="4" s="1"/>
  <c r="EI32" i="4" s="1"/>
  <c r="L233" i="29"/>
  <c r="N233" i="29" s="1"/>
  <c r="AT189" i="30"/>
  <c r="FO31" i="4" s="1"/>
  <c r="FO32" i="4" s="1"/>
  <c r="L160" i="29"/>
  <c r="N160" i="29" s="1"/>
  <c r="AX238" i="30"/>
  <c r="HL23" i="4" s="1"/>
  <c r="V235" i="29"/>
  <c r="J237" i="29"/>
  <c r="AT174" i="30"/>
  <c r="EZ31" i="4" s="1"/>
  <c r="EZ32" i="4" s="1"/>
  <c r="P205" i="29"/>
  <c r="AT235" i="30"/>
  <c r="HI31" i="4" s="1"/>
  <c r="HI32" i="4" s="1"/>
  <c r="C165" i="29"/>
  <c r="C138" i="29"/>
  <c r="P201" i="29"/>
  <c r="V149" i="29"/>
  <c r="AX246" i="30"/>
  <c r="HT23" i="4" s="1"/>
  <c r="L227" i="29"/>
  <c r="N227" i="29" s="1"/>
  <c r="C222" i="29"/>
  <c r="C250" i="29"/>
  <c r="AX247" i="30"/>
  <c r="HU23" i="4" s="1"/>
  <c r="L146" i="29"/>
  <c r="N146" i="29" s="1"/>
  <c r="J189" i="29"/>
  <c r="V135" i="29"/>
  <c r="L130" i="29"/>
  <c r="N130" i="29" s="1"/>
  <c r="V164" i="29"/>
  <c r="P200" i="29"/>
  <c r="C159" i="29"/>
  <c r="C149" i="29"/>
  <c r="P251" i="29"/>
  <c r="V257" i="29"/>
  <c r="J224" i="29"/>
  <c r="AT163" i="30"/>
  <c r="EO31" i="4" s="1"/>
  <c r="EO32" i="4" s="1"/>
  <c r="AX166" i="30"/>
  <c r="ER23" i="4" s="1"/>
  <c r="L258" i="29"/>
  <c r="N258" i="29" s="1"/>
  <c r="P181" i="29"/>
  <c r="V226" i="29"/>
  <c r="AX162" i="30"/>
  <c r="EN23" i="4" s="1"/>
  <c r="AT229" i="30"/>
  <c r="HC31" i="4" s="1"/>
  <c r="HC32" i="4" s="1"/>
  <c r="C154" i="29"/>
  <c r="AX249" i="30"/>
  <c r="HW23" i="4" s="1"/>
  <c r="V221" i="29"/>
  <c r="C253" i="29"/>
  <c r="J160" i="29"/>
  <c r="L170" i="29"/>
  <c r="N170" i="29" s="1"/>
  <c r="P259" i="29"/>
  <c r="C254" i="29"/>
  <c r="AT156" i="30"/>
  <c r="EH31" i="4" s="1"/>
  <c r="EH32" i="4" s="1"/>
  <c r="J218" i="29"/>
  <c r="AX185" i="30"/>
  <c r="FK23" i="4" s="1"/>
  <c r="P184" i="29"/>
  <c r="L171" i="29"/>
  <c r="N171" i="29" s="1"/>
  <c r="T219" i="29"/>
  <c r="C130" i="29"/>
  <c r="V242" i="29"/>
  <c r="L175" i="29"/>
  <c r="N175" i="29" s="1"/>
  <c r="J166" i="29"/>
  <c r="J255" i="29"/>
  <c r="L224" i="29"/>
  <c r="N224" i="29" s="1"/>
  <c r="V131" i="29"/>
  <c r="AX176" i="30"/>
  <c r="FB23" i="4" s="1"/>
  <c r="J196" i="29"/>
  <c r="AX168" i="30"/>
  <c r="ET23" i="4" s="1"/>
  <c r="P243" i="29"/>
  <c r="V199" i="29"/>
  <c r="J176" i="29"/>
  <c r="P191" i="29"/>
  <c r="V189" i="29"/>
  <c r="V152" i="29"/>
  <c r="J141" i="29"/>
  <c r="C132" i="29"/>
  <c r="J250" i="29"/>
  <c r="V219" i="29"/>
  <c r="L250" i="29"/>
  <c r="N250" i="29" s="1"/>
  <c r="AX153" i="30"/>
  <c r="EE23" i="4" s="1"/>
  <c r="AT217" i="30"/>
  <c r="GQ31" i="4" s="1"/>
  <c r="GQ32" i="4" s="1"/>
  <c r="I231" i="29"/>
  <c r="K231" i="29" s="1"/>
  <c r="I206" i="29"/>
  <c r="I133" i="29"/>
  <c r="K133" i="29" s="1"/>
  <c r="I150" i="29"/>
  <c r="I227" i="29"/>
  <c r="I191" i="29"/>
  <c r="I169" i="29"/>
  <c r="I189" i="29"/>
  <c r="I167" i="29"/>
  <c r="I243" i="29"/>
  <c r="K150" i="29" l="1"/>
  <c r="K206" i="29"/>
  <c r="K191" i="29"/>
  <c r="K169" i="29"/>
  <c r="K243" i="29"/>
  <c r="K189" i="29"/>
  <c r="K167" i="29"/>
  <c r="K227" i="29"/>
  <c r="T242" i="29"/>
  <c r="C251" i="29"/>
  <c r="C286" i="29" s="1"/>
  <c r="Q286" i="30"/>
  <c r="T151" i="29"/>
  <c r="J129" i="29"/>
  <c r="M289" i="30"/>
  <c r="K280" i="30"/>
  <c r="P168" i="29"/>
  <c r="P280" i="29" s="1"/>
  <c r="Y279" i="30"/>
  <c r="T156" i="29"/>
  <c r="T149" i="29"/>
  <c r="C227" i="29"/>
  <c r="C284" i="29" s="1"/>
  <c r="Q284" i="30"/>
  <c r="T235" i="29"/>
  <c r="T187" i="29"/>
  <c r="J132" i="29"/>
  <c r="J277" i="29" s="1"/>
  <c r="M277" i="30"/>
  <c r="T236" i="29"/>
  <c r="AX203" i="30"/>
  <c r="GC23" i="4" s="1"/>
  <c r="O282" i="30"/>
  <c r="V156" i="29"/>
  <c r="V279" i="29" s="1"/>
  <c r="L279" i="30"/>
  <c r="T251" i="29"/>
  <c r="T148" i="29"/>
  <c r="T133" i="29"/>
  <c r="T172" i="29"/>
  <c r="T248" i="29"/>
  <c r="T139" i="29"/>
  <c r="T257" i="29"/>
  <c r="T137" i="29"/>
  <c r="U137" i="29" s="1"/>
  <c r="T200" i="29"/>
  <c r="T132" i="29"/>
  <c r="Y277" i="30"/>
  <c r="T169" i="29"/>
  <c r="T214" i="29"/>
  <c r="J228" i="29"/>
  <c r="J285" i="29" s="1"/>
  <c r="M285" i="30"/>
  <c r="T252" i="29"/>
  <c r="Y287" i="30"/>
  <c r="T136" i="29"/>
  <c r="V144" i="29"/>
  <c r="V278" i="29" s="1"/>
  <c r="L278" i="30"/>
  <c r="T206" i="29"/>
  <c r="K277" i="30"/>
  <c r="P132" i="29"/>
  <c r="P277" i="29" s="1"/>
  <c r="AT227" i="30"/>
  <c r="HA31" i="4" s="1"/>
  <c r="HA32" i="4" s="1"/>
  <c r="P284" i="30"/>
  <c r="AT143" i="30"/>
  <c r="DU31" i="4" s="1"/>
  <c r="DU32" i="4" s="1"/>
  <c r="P277" i="30"/>
  <c r="Q281" i="30"/>
  <c r="C191" i="29"/>
  <c r="C281" i="29" s="1"/>
  <c r="V180" i="29"/>
  <c r="V281" i="29" s="1"/>
  <c r="L281" i="30"/>
  <c r="L282" i="30"/>
  <c r="V192" i="29"/>
  <c r="V282" i="29" s="1"/>
  <c r="T161" i="29"/>
  <c r="T175" i="29"/>
  <c r="T192" i="29"/>
  <c r="Y282" i="30"/>
  <c r="L204" i="29"/>
  <c r="N283" i="30"/>
  <c r="P156" i="29"/>
  <c r="P279" i="29" s="1"/>
  <c r="K279" i="30"/>
  <c r="T152" i="29"/>
  <c r="L284" i="30"/>
  <c r="V216" i="29"/>
  <c r="V284" i="29" s="1"/>
  <c r="Q279" i="30"/>
  <c r="C167" i="29"/>
  <c r="C279" i="29" s="1"/>
  <c r="C179" i="29"/>
  <c r="C280" i="29" s="1"/>
  <c r="Q280" i="30"/>
  <c r="L180" i="29"/>
  <c r="N281" i="30"/>
  <c r="T160" i="29"/>
  <c r="T143" i="29"/>
  <c r="U143" i="29" s="1"/>
  <c r="J192" i="29"/>
  <c r="J282" i="29" s="1"/>
  <c r="M282" i="30"/>
  <c r="T259" i="29"/>
  <c r="N277" i="30"/>
  <c r="L132" i="29"/>
  <c r="T145" i="29"/>
  <c r="T199" i="29"/>
  <c r="T244" i="29"/>
  <c r="V129" i="29"/>
  <c r="L289" i="30"/>
  <c r="Y285" i="30"/>
  <c r="T228" i="29"/>
  <c r="AX131" i="30"/>
  <c r="DI23" i="4" s="1"/>
  <c r="O276" i="30"/>
  <c r="L287" i="30"/>
  <c r="V252" i="29"/>
  <c r="V287" i="29" s="1"/>
  <c r="L129" i="29"/>
  <c r="N289" i="30"/>
  <c r="T239" i="29"/>
  <c r="T256" i="29"/>
  <c r="AX215" i="30"/>
  <c r="GO23" i="4" s="1"/>
  <c r="O283" i="30"/>
  <c r="AX239" i="30"/>
  <c r="HM23" i="4" s="1"/>
  <c r="O285" i="30"/>
  <c r="T196" i="29"/>
  <c r="T212" i="29"/>
  <c r="T202" i="29"/>
  <c r="N279" i="30"/>
  <c r="L156" i="29"/>
  <c r="AX251" i="30"/>
  <c r="O286" i="30"/>
  <c r="T134" i="29"/>
  <c r="U134" i="29" s="1"/>
  <c r="AT179" i="30"/>
  <c r="FE31" i="4" s="1"/>
  <c r="FE32" i="4" s="1"/>
  <c r="P280" i="30"/>
  <c r="K289" i="30"/>
  <c r="P129" i="29"/>
  <c r="P216" i="29"/>
  <c r="P284" i="29" s="1"/>
  <c r="K284" i="30"/>
  <c r="P285" i="30"/>
  <c r="AT239" i="30"/>
  <c r="HM31" i="4" s="1"/>
  <c r="HM32" i="4" s="1"/>
  <c r="P281" i="30"/>
  <c r="AT191" i="30"/>
  <c r="FQ31" i="4" s="1"/>
  <c r="FQ32" i="4" s="1"/>
  <c r="T182" i="29"/>
  <c r="T176" i="29"/>
  <c r="T204" i="29"/>
  <c r="Y283" i="30"/>
  <c r="T226" i="29"/>
  <c r="T129" i="29"/>
  <c r="Y289" i="30"/>
  <c r="M286" i="30"/>
  <c r="J240" i="29"/>
  <c r="J286" i="29" s="1"/>
  <c r="T167" i="29"/>
  <c r="M287" i="30"/>
  <c r="J252" i="29"/>
  <c r="J287" i="29" s="1"/>
  <c r="T238" i="29"/>
  <c r="AX167" i="30"/>
  <c r="ES23" i="4" s="1"/>
  <c r="O279" i="30"/>
  <c r="T245" i="29"/>
  <c r="O278" i="30"/>
  <c r="AX155" i="30"/>
  <c r="EG23" i="4" s="1"/>
  <c r="T250" i="29"/>
  <c r="V132" i="29"/>
  <c r="V277" i="29" s="1"/>
  <c r="L277" i="30"/>
  <c r="M283" i="30"/>
  <c r="J204" i="29"/>
  <c r="J283" i="29" s="1"/>
  <c r="T220" i="29"/>
  <c r="L228" i="29"/>
  <c r="N285" i="30"/>
  <c r="AX227" i="30"/>
  <c r="HA23" i="4" s="1"/>
  <c r="O284" i="30"/>
  <c r="O281" i="30"/>
  <c r="AX191" i="30"/>
  <c r="FQ23" i="4" s="1"/>
  <c r="T173" i="29"/>
  <c r="T229" i="29"/>
  <c r="T227" i="29"/>
  <c r="T170" i="29"/>
  <c r="T188" i="29"/>
  <c r="T166" i="29"/>
  <c r="T240" i="29"/>
  <c r="Y286" i="30"/>
  <c r="T181" i="29"/>
  <c r="T131" i="29"/>
  <c r="U131" i="29" s="1"/>
  <c r="AX143" i="30"/>
  <c r="DU23" i="4" s="1"/>
  <c r="O277" i="30"/>
  <c r="T221" i="29"/>
  <c r="T142" i="29"/>
  <c r="P282" i="30"/>
  <c r="AT203" i="30"/>
  <c r="GC31" i="4" s="1"/>
  <c r="GC32" i="4" s="1"/>
  <c r="T163" i="29"/>
  <c r="T158" i="29"/>
  <c r="AT215" i="30"/>
  <c r="GO31" i="4" s="1"/>
  <c r="GO32" i="4" s="1"/>
  <c r="P283" i="30"/>
  <c r="T130" i="29"/>
  <c r="T215" i="29"/>
  <c r="L144" i="29"/>
  <c r="N278" i="30"/>
  <c r="N287" i="30"/>
  <c r="L252" i="29"/>
  <c r="Y280" i="30"/>
  <c r="T168" i="29"/>
  <c r="T260" i="29"/>
  <c r="N286" i="30"/>
  <c r="L240" i="29"/>
  <c r="T230" i="29"/>
  <c r="T185" i="29"/>
  <c r="T253" i="29"/>
  <c r="T140" i="29"/>
  <c r="U140" i="29" s="1"/>
  <c r="T146" i="29"/>
  <c r="U146" i="29" s="1"/>
  <c r="K283" i="30"/>
  <c r="P204" i="29"/>
  <c r="P283" i="29" s="1"/>
  <c r="T254" i="29"/>
  <c r="T209" i="29"/>
  <c r="L283" i="30"/>
  <c r="V204" i="29"/>
  <c r="V283" i="29" s="1"/>
  <c r="AX179" i="30"/>
  <c r="FE23" i="4" s="1"/>
  <c r="O280" i="30"/>
  <c r="T233" i="29"/>
  <c r="T262" i="29"/>
  <c r="V240" i="29"/>
  <c r="V286" i="29" s="1"/>
  <c r="L286" i="30"/>
  <c r="T178" i="29"/>
  <c r="T241" i="29"/>
  <c r="J156" i="29"/>
  <c r="J279" i="29" s="1"/>
  <c r="M279" i="30"/>
  <c r="K281" i="30"/>
  <c r="P180" i="29"/>
  <c r="P281" i="29" s="1"/>
  <c r="T203" i="29"/>
  <c r="T190" i="29"/>
  <c r="T218" i="29"/>
  <c r="Q283" i="30"/>
  <c r="C215" i="29"/>
  <c r="C283" i="29" s="1"/>
  <c r="T179" i="29"/>
  <c r="Q287" i="30"/>
  <c r="C263" i="29"/>
  <c r="C287" i="29" s="1"/>
  <c r="Y281" i="30"/>
  <c r="T180" i="29"/>
  <c r="P228" i="29"/>
  <c r="P285" i="29" s="1"/>
  <c r="K285" i="30"/>
  <c r="M280" i="30"/>
  <c r="J168" i="29"/>
  <c r="J280" i="29" s="1"/>
  <c r="L192" i="29"/>
  <c r="N282" i="30"/>
  <c r="P144" i="29"/>
  <c r="P278" i="29" s="1"/>
  <c r="K278" i="30"/>
  <c r="T191" i="29"/>
  <c r="T247" i="29"/>
  <c r="T224" i="29"/>
  <c r="T194" i="29"/>
  <c r="Q278" i="30"/>
  <c r="C155" i="29"/>
  <c r="C278" i="29" s="1"/>
  <c r="N280" i="30"/>
  <c r="L168" i="29"/>
  <c r="P192" i="29"/>
  <c r="P282" i="29" s="1"/>
  <c r="K282" i="30"/>
  <c r="C239" i="29"/>
  <c r="C285" i="29" s="1"/>
  <c r="Q285" i="30"/>
  <c r="T155" i="29"/>
  <c r="P276" i="30"/>
  <c r="AT131" i="30"/>
  <c r="DI31" i="4" s="1"/>
  <c r="DI32" i="4" s="1"/>
  <c r="T232" i="29"/>
  <c r="L280" i="30"/>
  <c r="V168" i="29"/>
  <c r="V280" i="29" s="1"/>
  <c r="T223" i="29"/>
  <c r="M278" i="30"/>
  <c r="J144" i="29"/>
  <c r="J278" i="29" s="1"/>
  <c r="AT155" i="30"/>
  <c r="EG31" i="4" s="1"/>
  <c r="EG32" i="4" s="1"/>
  <c r="P278" i="30"/>
  <c r="L285" i="30"/>
  <c r="V228" i="29"/>
  <c r="V285" i="29" s="1"/>
  <c r="T184" i="29"/>
  <c r="K286" i="30"/>
  <c r="P240" i="29"/>
  <c r="P286" i="29" s="1"/>
  <c r="T144" i="29"/>
  <c r="Y278" i="30"/>
  <c r="Y284" i="30"/>
  <c r="T216" i="29"/>
  <c r="AT251" i="30"/>
  <c r="P286" i="30"/>
  <c r="T211" i="29"/>
  <c r="Q276" i="30"/>
  <c r="C131" i="29"/>
  <c r="C276" i="29" s="1"/>
  <c r="T208" i="29"/>
  <c r="T205" i="29"/>
  <c r="J216" i="29"/>
  <c r="J284" i="29" s="1"/>
  <c r="M284" i="30"/>
  <c r="T157" i="29"/>
  <c r="Q277" i="30"/>
  <c r="C143" i="29"/>
  <c r="C277" i="29" s="1"/>
  <c r="K287" i="30"/>
  <c r="P252" i="29"/>
  <c r="P287" i="29" s="1"/>
  <c r="T154" i="29"/>
  <c r="Q282" i="30"/>
  <c r="C203" i="29"/>
  <c r="C282" i="29" s="1"/>
  <c r="M281" i="30"/>
  <c r="J180" i="29"/>
  <c r="J281" i="29" s="1"/>
  <c r="L216" i="29"/>
  <c r="N284" i="30"/>
  <c r="T197" i="29"/>
  <c r="AT167" i="30"/>
  <c r="ES31" i="4" s="1"/>
  <c r="ES32" i="4" s="1"/>
  <c r="P279" i="30"/>
  <c r="T164" i="29"/>
  <c r="T193" i="29"/>
  <c r="T217" i="29"/>
  <c r="I225" i="29"/>
  <c r="K225" i="29" s="1"/>
  <c r="I244" i="29"/>
  <c r="K244" i="29" s="1"/>
  <c r="I224" i="29"/>
  <c r="K224" i="29" s="1"/>
  <c r="I163" i="29"/>
  <c r="K163" i="29" s="1"/>
  <c r="I259" i="29"/>
  <c r="K259" i="29" s="1"/>
  <c r="I251" i="29"/>
  <c r="K251" i="29" s="1"/>
  <c r="I246" i="29"/>
  <c r="K246" i="29" s="1"/>
  <c r="I187" i="29"/>
  <c r="K187" i="29" s="1"/>
  <c r="I250" i="29"/>
  <c r="K250" i="29" s="1"/>
  <c r="I238" i="29"/>
  <c r="K238" i="29" s="1"/>
  <c r="I157" i="29"/>
  <c r="K157" i="29" s="1"/>
  <c r="I140" i="29"/>
  <c r="K140" i="29" s="1"/>
  <c r="I179" i="29"/>
  <c r="K179" i="29" s="1"/>
  <c r="I258" i="29"/>
  <c r="K258" i="29" s="1"/>
  <c r="I260" i="29"/>
  <c r="K260" i="29" s="1"/>
  <c r="I233" i="29"/>
  <c r="K233" i="29" s="1"/>
  <c r="I154" i="29"/>
  <c r="K154" i="29" s="1"/>
  <c r="I186" i="29"/>
  <c r="K186" i="29" s="1"/>
  <c r="I197" i="29"/>
  <c r="K197" i="29" s="1"/>
  <c r="I143" i="29"/>
  <c r="K143" i="29" s="1"/>
  <c r="I147" i="29"/>
  <c r="K147" i="29" s="1"/>
  <c r="I142" i="29"/>
  <c r="K142" i="29" s="1"/>
  <c r="I207" i="29"/>
  <c r="K207" i="29" s="1"/>
  <c r="I181" i="29"/>
  <c r="K181" i="29" s="1"/>
  <c r="I230" i="29"/>
  <c r="K230" i="29" s="1"/>
  <c r="I172" i="29"/>
  <c r="K172" i="29" s="1"/>
  <c r="I131" i="29"/>
  <c r="K131" i="29" s="1"/>
  <c r="I253" i="29"/>
  <c r="K253" i="29" s="1"/>
  <c r="I174" i="29"/>
  <c r="K174" i="29" s="1"/>
  <c r="I188" i="29"/>
  <c r="K188" i="29" s="1"/>
  <c r="I220" i="29"/>
  <c r="K220" i="29" s="1"/>
  <c r="I212" i="29"/>
  <c r="K212" i="29" s="1"/>
  <c r="I130" i="29"/>
  <c r="K130" i="29" s="1"/>
  <c r="I213" i="29"/>
  <c r="K213" i="29" s="1"/>
  <c r="I165" i="29"/>
  <c r="K165" i="29" s="1"/>
  <c r="I149" i="29"/>
  <c r="K149" i="29" s="1"/>
  <c r="I221" i="29"/>
  <c r="K221" i="29" s="1"/>
  <c r="I138" i="29"/>
  <c r="K138" i="29" s="1"/>
  <c r="I193" i="29"/>
  <c r="K193" i="29" s="1"/>
  <c r="I148" i="29"/>
  <c r="K148" i="29" s="1"/>
  <c r="I176" i="29"/>
  <c r="K176" i="29" s="1"/>
  <c r="I229" i="29"/>
  <c r="K229" i="29" s="1"/>
  <c r="I173" i="29"/>
  <c r="K173" i="29" s="1"/>
  <c r="I171" i="29"/>
  <c r="K171" i="29" s="1"/>
  <c r="I151" i="29"/>
  <c r="K151" i="29" s="1"/>
  <c r="I211" i="29"/>
  <c r="K211" i="29" s="1"/>
  <c r="I203" i="29"/>
  <c r="K203" i="29" s="1"/>
  <c r="I159" i="29"/>
  <c r="K159" i="29" s="1"/>
  <c r="I236" i="29"/>
  <c r="K236" i="29" s="1"/>
  <c r="I256" i="29"/>
  <c r="K256" i="29" s="1"/>
  <c r="I136" i="29"/>
  <c r="K136" i="29" s="1"/>
  <c r="I222" i="29"/>
  <c r="K222" i="29" s="1"/>
  <c r="I218" i="29"/>
  <c r="K218" i="29" s="1"/>
  <c r="I201" i="29"/>
  <c r="K201" i="29" s="1"/>
  <c r="I155" i="29"/>
  <c r="K155" i="29" s="1"/>
  <c r="I145" i="29"/>
  <c r="K145" i="29" s="1"/>
  <c r="I205" i="29"/>
  <c r="K205" i="29" s="1"/>
  <c r="I177" i="29"/>
  <c r="K177" i="29" s="1"/>
  <c r="I160" i="29"/>
  <c r="K160" i="29" s="1"/>
  <c r="I202" i="29"/>
  <c r="K202" i="29" s="1"/>
  <c r="I241" i="29"/>
  <c r="K241" i="29" s="1"/>
  <c r="I198" i="29"/>
  <c r="K198" i="29" s="1"/>
  <c r="I185" i="29"/>
  <c r="K185" i="29" s="1"/>
  <c r="I245" i="29"/>
  <c r="K245" i="29" s="1"/>
  <c r="I137" i="29"/>
  <c r="K137" i="29" s="1"/>
  <c r="I162" i="29"/>
  <c r="K162" i="29" s="1"/>
  <c r="I215" i="29"/>
  <c r="K215" i="29" s="1"/>
  <c r="I255" i="29"/>
  <c r="K255" i="29" s="1"/>
  <c r="I134" i="29"/>
  <c r="K134" i="29" s="1"/>
  <c r="I164" i="29"/>
  <c r="K164" i="29" s="1"/>
  <c r="I214" i="29"/>
  <c r="K214" i="29" s="1"/>
  <c r="I196" i="29"/>
  <c r="K196" i="29" s="1"/>
  <c r="I239" i="29"/>
  <c r="K239" i="29" s="1"/>
  <c r="I183" i="29"/>
  <c r="K183" i="29" s="1"/>
  <c r="I237" i="29"/>
  <c r="K237" i="29" s="1"/>
  <c r="I223" i="29"/>
  <c r="K223" i="29" s="1"/>
  <c r="I257" i="29"/>
  <c r="K257" i="29" s="1"/>
  <c r="I190" i="29"/>
  <c r="K190" i="29" s="1"/>
  <c r="I235" i="29"/>
  <c r="K235" i="29" s="1"/>
  <c r="I262" i="29"/>
  <c r="K262" i="29" s="1"/>
  <c r="I261" i="29"/>
  <c r="K261" i="29" s="1"/>
  <c r="I232" i="29"/>
  <c r="K232" i="29" s="1"/>
  <c r="I208" i="29"/>
  <c r="K208" i="29" s="1"/>
  <c r="I146" i="29"/>
  <c r="K146" i="29" s="1"/>
  <c r="I254" i="29"/>
  <c r="K254" i="29" s="1"/>
  <c r="I200" i="29"/>
  <c r="K200" i="29" s="1"/>
  <c r="I161" i="29"/>
  <c r="K161" i="29" s="1"/>
  <c r="I210" i="29"/>
  <c r="K210" i="29" s="1"/>
  <c r="I194" i="29"/>
  <c r="K194" i="29" s="1"/>
  <c r="I242" i="29"/>
  <c r="K242" i="29" s="1"/>
  <c r="I178" i="29"/>
  <c r="K178" i="29" s="1"/>
  <c r="I263" i="29"/>
  <c r="K263" i="29" s="1"/>
  <c r="I184" i="29"/>
  <c r="K184" i="29" s="1"/>
  <c r="I209" i="29"/>
  <c r="K209" i="29" s="1"/>
  <c r="I199" i="29"/>
  <c r="K199" i="29" s="1"/>
  <c r="I166" i="29"/>
  <c r="K166" i="29" s="1"/>
  <c r="I234" i="29"/>
  <c r="K234" i="29" s="1"/>
  <c r="I152" i="29"/>
  <c r="K152" i="29" s="1"/>
  <c r="I158" i="29"/>
  <c r="K158" i="29" s="1"/>
  <c r="I247" i="29"/>
  <c r="K247" i="29" s="1"/>
  <c r="I139" i="29"/>
  <c r="K139" i="29" s="1"/>
  <c r="I170" i="29"/>
  <c r="K170" i="29" s="1"/>
  <c r="I135" i="29"/>
  <c r="K135" i="29" s="1"/>
  <c r="I153" i="29"/>
  <c r="K153" i="29" s="1"/>
  <c r="I182" i="29"/>
  <c r="K182" i="29" s="1"/>
  <c r="I249" i="29"/>
  <c r="K249" i="29" s="1"/>
  <c r="I195" i="29"/>
  <c r="K195" i="29" s="1"/>
  <c r="I219" i="29"/>
  <c r="K219" i="29" s="1"/>
  <c r="I175" i="29"/>
  <c r="K175" i="29" s="1"/>
  <c r="I248" i="29"/>
  <c r="K248" i="29" s="1"/>
  <c r="I141" i="29"/>
  <c r="K141" i="29" s="1"/>
  <c r="I226" i="29"/>
  <c r="K226" i="29" s="1"/>
  <c r="I217" i="29"/>
  <c r="K217" i="29" s="1"/>
  <c r="P290" i="29" l="1"/>
  <c r="T278" i="29"/>
  <c r="I180" i="29"/>
  <c r="H281" i="30"/>
  <c r="H282" i="30"/>
  <c r="I192" i="29"/>
  <c r="I156" i="29"/>
  <c r="H279" i="30"/>
  <c r="T280" i="29"/>
  <c r="N252" i="29"/>
  <c r="N287" i="29" s="1"/>
  <c r="L287" i="29"/>
  <c r="L278" i="29"/>
  <c r="N144" i="29"/>
  <c r="N278" i="29" s="1"/>
  <c r="L277" i="29"/>
  <c r="N132" i="29"/>
  <c r="N277" i="29" s="1"/>
  <c r="T279" i="29"/>
  <c r="I144" i="29"/>
  <c r="H278" i="30"/>
  <c r="H285" i="30"/>
  <c r="I228" i="29"/>
  <c r="H284" i="30"/>
  <c r="I216" i="29"/>
  <c r="T281" i="29"/>
  <c r="L290" i="29"/>
  <c r="N129" i="29"/>
  <c r="L283" i="29"/>
  <c r="N204" i="29"/>
  <c r="N283" i="29" s="1"/>
  <c r="J290" i="29"/>
  <c r="I132" i="29"/>
  <c r="H277" i="30"/>
  <c r="I252" i="29"/>
  <c r="H287" i="30"/>
  <c r="H283" i="30"/>
  <c r="I204" i="29"/>
  <c r="L280" i="29"/>
  <c r="N168" i="29"/>
  <c r="N280" i="29" s="1"/>
  <c r="N192" i="29"/>
  <c r="N282" i="29" s="1"/>
  <c r="L282" i="29"/>
  <c r="T290" i="29"/>
  <c r="T283" i="29"/>
  <c r="L281" i="29"/>
  <c r="N180" i="29"/>
  <c r="N281" i="29" s="1"/>
  <c r="T287" i="29"/>
  <c r="I129" i="29"/>
  <c r="H289" i="30"/>
  <c r="H280" i="30"/>
  <c r="I168" i="29"/>
  <c r="I240" i="29"/>
  <c r="H286" i="30"/>
  <c r="N216" i="29"/>
  <c r="N284" i="29" s="1"/>
  <c r="L284" i="29"/>
  <c r="T284" i="29"/>
  <c r="N240" i="29"/>
  <c r="N286" i="29" s="1"/>
  <c r="L286" i="29"/>
  <c r="T286" i="29"/>
  <c r="N228" i="29"/>
  <c r="N285" i="29" s="1"/>
  <c r="L285" i="29"/>
  <c r="L279" i="29"/>
  <c r="N156" i="29"/>
  <c r="N279" i="29" s="1"/>
  <c r="T285" i="29"/>
  <c r="V290" i="29"/>
  <c r="T282" i="29"/>
  <c r="T277" i="29"/>
  <c r="R277" i="30"/>
  <c r="N290" i="29" l="1"/>
  <c r="E280" i="30"/>
  <c r="E283" i="30"/>
  <c r="E281" i="30"/>
  <c r="E279" i="30"/>
  <c r="E277" i="30"/>
  <c r="E287" i="30"/>
  <c r="K228" i="29"/>
  <c r="K285" i="29" s="1"/>
  <c r="I285" i="29"/>
  <c r="I282" i="29"/>
  <c r="K192" i="29"/>
  <c r="K282" i="29" s="1"/>
  <c r="I287" i="29"/>
  <c r="K252" i="29"/>
  <c r="K287" i="29" s="1"/>
  <c r="E282" i="30"/>
  <c r="E284" i="30"/>
  <c r="E285" i="30"/>
  <c r="K240" i="29"/>
  <c r="K286" i="29" s="1"/>
  <c r="I286" i="29"/>
  <c r="K129" i="29"/>
  <c r="I290" i="29"/>
  <c r="K204" i="29"/>
  <c r="K283" i="29" s="1"/>
  <c r="I283" i="29"/>
  <c r="K216" i="29"/>
  <c r="K284" i="29" s="1"/>
  <c r="I284" i="29"/>
  <c r="E278" i="30"/>
  <c r="E289" i="30"/>
  <c r="E286" i="30"/>
  <c r="K168" i="29"/>
  <c r="K280" i="29" s="1"/>
  <c r="I280" i="29"/>
  <c r="I277" i="29"/>
  <c r="K132" i="29"/>
  <c r="K277" i="29" s="1"/>
  <c r="I278" i="29"/>
  <c r="K144" i="29"/>
  <c r="K278" i="29" s="1"/>
  <c r="K156" i="29"/>
  <c r="K279" i="29" s="1"/>
  <c r="I279" i="29"/>
  <c r="K180" i="29"/>
  <c r="K281" i="29" s="1"/>
  <c r="I281" i="29"/>
  <c r="K290" i="29" l="1"/>
  <c r="R129" i="29" l="1"/>
  <c r="R132" i="29" l="1"/>
  <c r="R135" i="29"/>
  <c r="R138" i="29" l="1"/>
  <c r="R141" i="29" l="1"/>
  <c r="R277" i="29" s="1"/>
  <c r="W277" i="30"/>
  <c r="R144" i="29" l="1"/>
  <c r="S277" i="30" l="1"/>
  <c r="Q130" i="29" l="1"/>
  <c r="U130" i="29" s="1"/>
  <c r="BM130" i="30"/>
  <c r="DH10" i="4" s="1"/>
  <c r="BM133" i="30" l="1"/>
  <c r="DK10" i="4" s="1"/>
  <c r="Q133" i="29"/>
  <c r="U133" i="29" s="1"/>
  <c r="Q136" i="29" l="1"/>
  <c r="U136" i="29" s="1"/>
  <c r="BM136" i="30"/>
  <c r="DN10" i="4" s="1"/>
  <c r="BM139" i="30" l="1"/>
  <c r="DQ10" i="4" s="1"/>
  <c r="Q139" i="29"/>
  <c r="U139" i="29" s="1"/>
  <c r="Q142" i="29" l="1"/>
  <c r="U142" i="29" s="1"/>
  <c r="BM142" i="30"/>
  <c r="DT10" i="4" s="1"/>
  <c r="Q145" i="29" l="1"/>
  <c r="U145" i="29" s="1"/>
  <c r="BM145" i="30"/>
  <c r="DW10" i="4" s="1"/>
  <c r="Q129" i="29" l="1"/>
  <c r="BM129" i="30"/>
  <c r="DG10" i="4" s="1"/>
  <c r="AW129" i="30"/>
  <c r="D129" i="29"/>
  <c r="E129" i="29" s="1"/>
  <c r="U129" i="29" l="1"/>
  <c r="DG24" i="4"/>
  <c r="DG25" i="4" s="1"/>
  <c r="DG33" i="4" s="1"/>
  <c r="BW130" i="30"/>
  <c r="AY129" i="30"/>
  <c r="AW130" i="30"/>
  <c r="D130" i="29"/>
  <c r="E130" i="29" s="1"/>
  <c r="Q132" i="29"/>
  <c r="BM132" i="30"/>
  <c r="DJ10" i="4" s="1"/>
  <c r="BD129" i="30" l="1"/>
  <c r="BC129" i="30"/>
  <c r="DG39" i="4" s="1"/>
  <c r="BB129" i="30"/>
  <c r="BW131" i="30"/>
  <c r="AY130" i="30"/>
  <c r="DH24" i="4"/>
  <c r="DH25" i="4" s="1"/>
  <c r="DH33" i="4" s="1"/>
  <c r="BX130" i="30"/>
  <c r="BR130" i="30"/>
  <c r="DH15" i="4" s="1"/>
  <c r="BN130" i="30"/>
  <c r="DH11" i="4" s="1"/>
  <c r="U276" i="30"/>
  <c r="AW131" i="30"/>
  <c r="D131" i="29"/>
  <c r="U132" i="29"/>
  <c r="Q135" i="29"/>
  <c r="U135" i="29" s="1"/>
  <c r="BM135" i="30"/>
  <c r="DM10" i="4" s="1"/>
  <c r="AW132" i="30" l="1"/>
  <c r="D132" i="29"/>
  <c r="E132" i="29" s="1"/>
  <c r="BE129" i="30"/>
  <c r="BF129" i="30" s="1"/>
  <c r="DG38" i="4"/>
  <c r="DG41" i="4" s="1"/>
  <c r="DG42" i="4" s="1"/>
  <c r="DI24" i="4"/>
  <c r="DI25" i="4" s="1"/>
  <c r="DI33" i="4" s="1"/>
  <c r="BW132" i="30"/>
  <c r="AY131" i="30"/>
  <c r="Q138" i="29"/>
  <c r="BM138" i="30"/>
  <c r="DP10" i="4" s="1"/>
  <c r="BC130" i="30"/>
  <c r="DH39" i="4" s="1"/>
  <c r="BB130" i="30"/>
  <c r="BD130" i="30"/>
  <c r="D276" i="29"/>
  <c r="E131" i="29"/>
  <c r="E276" i="29" s="1"/>
  <c r="BR131" i="30"/>
  <c r="DI15" i="4" s="1"/>
  <c r="BX131" i="30"/>
  <c r="BN131" i="30"/>
  <c r="DI11" i="4" s="1"/>
  <c r="T277" i="30" l="1"/>
  <c r="U138" i="29"/>
  <c r="BB131" i="30"/>
  <c r="BD131" i="30"/>
  <c r="BC131" i="30"/>
  <c r="DI39" i="4" s="1"/>
  <c r="D133" i="29"/>
  <c r="E133" i="29" s="1"/>
  <c r="AW133" i="30"/>
  <c r="BM141" i="30"/>
  <c r="DS10" i="4" s="1"/>
  <c r="II10" i="4" s="1"/>
  <c r="Q141" i="29"/>
  <c r="U141" i="29" s="1"/>
  <c r="AY132" i="30"/>
  <c r="BW133" i="30"/>
  <c r="DJ24" i="4"/>
  <c r="DJ25" i="4" s="1"/>
  <c r="DJ33" i="4" s="1"/>
  <c r="BR132" i="30"/>
  <c r="DJ15" i="4" s="1"/>
  <c r="BX132" i="30"/>
  <c r="BN132" i="30"/>
  <c r="DJ11" i="4" s="1"/>
  <c r="BE130" i="30"/>
  <c r="BF130" i="30" s="1"/>
  <c r="DH38" i="4"/>
  <c r="DH41" i="4" s="1"/>
  <c r="DH42" i="4" s="1"/>
  <c r="BD132" i="30" l="1"/>
  <c r="BC132" i="30"/>
  <c r="DJ39" i="4" s="1"/>
  <c r="BB132" i="30"/>
  <c r="DK24" i="4"/>
  <c r="DK25" i="4" s="1"/>
  <c r="DK33" i="4" s="1"/>
  <c r="BW134" i="30"/>
  <c r="AY133" i="30"/>
  <c r="DI38" i="4"/>
  <c r="DI41" i="4" s="1"/>
  <c r="DI42" i="4" s="1"/>
  <c r="BE131" i="30"/>
  <c r="BF131" i="30" s="1"/>
  <c r="BN133" i="30"/>
  <c r="DK11" i="4" s="1"/>
  <c r="BX133" i="30"/>
  <c r="BR133" i="30"/>
  <c r="DK15" i="4" s="1"/>
  <c r="D134" i="29"/>
  <c r="E134" i="29" s="1"/>
  <c r="AW134" i="30"/>
  <c r="BM144" i="30"/>
  <c r="DV10" i="4" s="1"/>
  <c r="Q144" i="29"/>
  <c r="Q277" i="29"/>
  <c r="U277" i="29"/>
  <c r="BR134" i="30" l="1"/>
  <c r="DL15" i="4" s="1"/>
  <c r="BN134" i="30"/>
  <c r="DL11" i="4" s="1"/>
  <c r="BX134" i="30"/>
  <c r="BC133" i="30"/>
  <c r="DK39" i="4" s="1"/>
  <c r="BD133" i="30"/>
  <c r="BB133" i="30"/>
  <c r="AY134" i="30"/>
  <c r="BW135" i="30"/>
  <c r="DL24" i="4"/>
  <c r="DL25" i="4" s="1"/>
  <c r="DL33" i="4" s="1"/>
  <c r="U144" i="29"/>
  <c r="AW135" i="30"/>
  <c r="D135" i="29"/>
  <c r="E135" i="29" s="1"/>
  <c r="DJ38" i="4"/>
  <c r="DJ41" i="4" s="1"/>
  <c r="DJ42" i="4" s="1"/>
  <c r="BE132" i="30"/>
  <c r="BF132" i="30" s="1"/>
  <c r="BW136" i="30" l="1"/>
  <c r="AY135" i="30"/>
  <c r="DM24" i="4"/>
  <c r="DM25" i="4" s="1"/>
  <c r="DM33" i="4" s="1"/>
  <c r="BX135" i="30"/>
  <c r="BN135" i="30"/>
  <c r="DM11" i="4" s="1"/>
  <c r="BR135" i="30"/>
  <c r="DM15" i="4" s="1"/>
  <c r="BB134" i="30"/>
  <c r="BC134" i="30"/>
  <c r="DL39" i="4" s="1"/>
  <c r="BD134" i="30"/>
  <c r="AW136" i="30"/>
  <c r="D136" i="29"/>
  <c r="E136" i="29" s="1"/>
  <c r="DK38" i="4"/>
  <c r="DK41" i="4" s="1"/>
  <c r="DK42" i="4" s="1"/>
  <c r="BE133" i="30"/>
  <c r="BF133" i="30" s="1"/>
  <c r="DL38" i="4" l="1"/>
  <c r="DL41" i="4" s="1"/>
  <c r="DL42" i="4" s="1"/>
  <c r="BE134" i="30"/>
  <c r="BF134" i="30" s="1"/>
  <c r="BW137" i="30"/>
  <c r="AY136" i="30"/>
  <c r="DN24" i="4"/>
  <c r="DN25" i="4" s="1"/>
  <c r="DN33" i="4" s="1"/>
  <c r="BD135" i="30"/>
  <c r="BC135" i="30"/>
  <c r="DM39" i="4" s="1"/>
  <c r="BB135" i="30"/>
  <c r="BX136" i="30"/>
  <c r="BR136" i="30"/>
  <c r="DN15" i="4" s="1"/>
  <c r="BN136" i="30"/>
  <c r="DN11" i="4" s="1"/>
  <c r="D137" i="29"/>
  <c r="E137" i="29" s="1"/>
  <c r="AW137" i="30"/>
  <c r="AY137" i="30" l="1"/>
  <c r="BW138" i="30"/>
  <c r="DO24" i="4"/>
  <c r="DO25" i="4" s="1"/>
  <c r="DO33" i="4" s="1"/>
  <c r="D138" i="29"/>
  <c r="E138" i="29" s="1"/>
  <c r="AW138" i="30"/>
  <c r="BB136" i="30"/>
  <c r="BD136" i="30"/>
  <c r="BC136" i="30"/>
  <c r="DN39" i="4" s="1"/>
  <c r="BE135" i="30"/>
  <c r="BF135" i="30" s="1"/>
  <c r="DM38" i="4"/>
  <c r="DM41" i="4" s="1"/>
  <c r="DM42" i="4" s="1"/>
  <c r="BN137" i="30"/>
  <c r="DO11" i="4" s="1"/>
  <c r="BR137" i="30"/>
  <c r="DO15" i="4" s="1"/>
  <c r="BX137" i="30"/>
  <c r="DP24" i="4" l="1"/>
  <c r="DP25" i="4" s="1"/>
  <c r="DP33" i="4" s="1"/>
  <c r="BW139" i="30"/>
  <c r="AY138" i="30"/>
  <c r="BC137" i="30"/>
  <c r="DO39" i="4" s="1"/>
  <c r="BD137" i="30"/>
  <c r="BB137" i="30"/>
  <c r="D139" i="29"/>
  <c r="E139" i="29" s="1"/>
  <c r="AW139" i="30"/>
  <c r="BE136" i="30"/>
  <c r="BF136" i="30" s="1"/>
  <c r="DN38" i="4"/>
  <c r="DN41" i="4" s="1"/>
  <c r="DN42" i="4" s="1"/>
  <c r="BX138" i="30"/>
  <c r="BN138" i="30"/>
  <c r="DP11" i="4" s="1"/>
  <c r="BR138" i="30"/>
  <c r="DP15" i="4" s="1"/>
  <c r="DQ24" i="4" l="1"/>
  <c r="DQ25" i="4" s="1"/>
  <c r="DQ33" i="4" s="1"/>
  <c r="AY139" i="30"/>
  <c r="BW140" i="30"/>
  <c r="D140" i="29"/>
  <c r="E140" i="29" s="1"/>
  <c r="AW140" i="30"/>
  <c r="BC138" i="30"/>
  <c r="DP39" i="4" s="1"/>
  <c r="BB138" i="30"/>
  <c r="BD138" i="30"/>
  <c r="BE137" i="30"/>
  <c r="BF137" i="30" s="1"/>
  <c r="DO38" i="4"/>
  <c r="DO41" i="4" s="1"/>
  <c r="DO42" i="4" s="1"/>
  <c r="BX139" i="30"/>
  <c r="BR139" i="30"/>
  <c r="DQ15" i="4" s="1"/>
  <c r="BN139" i="30"/>
  <c r="DQ11" i="4" s="1"/>
  <c r="BB139" i="30" l="1"/>
  <c r="BC139" i="30"/>
  <c r="DQ39" i="4" s="1"/>
  <c r="BD139" i="30"/>
  <c r="D141" i="29"/>
  <c r="E141" i="29" s="1"/>
  <c r="AW141" i="30"/>
  <c r="BW141" i="30"/>
  <c r="AY140" i="30"/>
  <c r="DR24" i="4"/>
  <c r="DR25" i="4" s="1"/>
  <c r="DR33" i="4" s="1"/>
  <c r="BE138" i="30"/>
  <c r="BF138" i="30" s="1"/>
  <c r="DP38" i="4"/>
  <c r="DP41" i="4" s="1"/>
  <c r="DP42" i="4" s="1"/>
  <c r="BX140" i="30"/>
  <c r="BN140" i="30"/>
  <c r="DR11" i="4" s="1"/>
  <c r="BR140" i="30"/>
  <c r="DR15" i="4" s="1"/>
  <c r="BD140" i="30" l="1"/>
  <c r="BB140" i="30"/>
  <c r="BC140" i="30"/>
  <c r="DR39" i="4" s="1"/>
  <c r="DS24" i="4"/>
  <c r="DS25" i="4" s="1"/>
  <c r="DS33" i="4" s="1"/>
  <c r="AY141" i="30"/>
  <c r="BW142" i="30"/>
  <c r="BX141" i="30"/>
  <c r="BR141" i="30"/>
  <c r="DS15" i="4" s="1"/>
  <c r="BN141" i="30"/>
  <c r="DS11" i="4" s="1"/>
  <c r="BE139" i="30"/>
  <c r="BF139" i="30" s="1"/>
  <c r="DQ38" i="4"/>
  <c r="DQ41" i="4" s="1"/>
  <c r="DQ42" i="4" s="1"/>
  <c r="D142" i="29"/>
  <c r="E142" i="29" s="1"/>
  <c r="AW142" i="30"/>
  <c r="BD141" i="30" l="1"/>
  <c r="BB141" i="30"/>
  <c r="BC141" i="30"/>
  <c r="DS39" i="4" s="1"/>
  <c r="BX142" i="30"/>
  <c r="BN142" i="30"/>
  <c r="DT11" i="4" s="1"/>
  <c r="BR142" i="30"/>
  <c r="DT15" i="4" s="1"/>
  <c r="DT24" i="4"/>
  <c r="DT25" i="4" s="1"/>
  <c r="DT33" i="4" s="1"/>
  <c r="AY142" i="30"/>
  <c r="BW143" i="30"/>
  <c r="AW143" i="30"/>
  <c r="D143" i="29"/>
  <c r="U277" i="30"/>
  <c r="BE140" i="30"/>
  <c r="BF140" i="30" s="1"/>
  <c r="DR38" i="4"/>
  <c r="DR41" i="4" s="1"/>
  <c r="DR42" i="4" s="1"/>
  <c r="BR143" i="30" l="1"/>
  <c r="DU15" i="4" s="1"/>
  <c r="BX143" i="30"/>
  <c r="BN143" i="30"/>
  <c r="DU11" i="4" s="1"/>
  <c r="D144" i="29"/>
  <c r="E144" i="29" s="1"/>
  <c r="AW144" i="30"/>
  <c r="D277" i="29"/>
  <c r="E143" i="29"/>
  <c r="E277" i="29" s="1"/>
  <c r="BB142" i="30"/>
  <c r="BD142" i="30"/>
  <c r="BC142" i="30"/>
  <c r="DT39" i="4" s="1"/>
  <c r="BE141" i="30"/>
  <c r="BF141" i="30" s="1"/>
  <c r="DS38" i="4"/>
  <c r="DS41" i="4" s="1"/>
  <c r="DS42" i="4" s="1"/>
  <c r="AY143" i="30"/>
  <c r="DU24" i="4"/>
  <c r="DU25" i="4" s="1"/>
  <c r="DU33" i="4" s="1"/>
  <c r="BW144" i="30"/>
  <c r="DT38" i="4" l="1"/>
  <c r="DT41" i="4" s="1"/>
  <c r="DT42" i="4" s="1"/>
  <c r="BE142" i="30"/>
  <c r="BF142" i="30" s="1"/>
  <c r="BN144" i="30"/>
  <c r="DV11" i="4" s="1"/>
  <c r="BR144" i="30"/>
  <c r="DV15" i="4" s="1"/>
  <c r="BX144" i="30"/>
  <c r="BC143" i="30"/>
  <c r="DU39" i="4" s="1"/>
  <c r="BD143" i="30"/>
  <c r="BB143" i="30"/>
  <c r="AY144" i="30"/>
  <c r="BW145" i="30"/>
  <c r="DV24" i="4"/>
  <c r="DV25" i="4" s="1"/>
  <c r="DV33" i="4" s="1"/>
  <c r="D145" i="29"/>
  <c r="E145" i="29" s="1"/>
  <c r="AW145" i="30"/>
  <c r="AY145" i="30" l="1"/>
  <c r="BW146" i="30"/>
  <c r="DW24" i="4"/>
  <c r="DW25" i="4" s="1"/>
  <c r="DW33" i="4" s="1"/>
  <c r="BE143" i="30"/>
  <c r="BF143" i="30" s="1"/>
  <c r="DU38" i="4"/>
  <c r="DU41" i="4" s="1"/>
  <c r="DU42" i="4" s="1"/>
  <c r="BX145" i="30"/>
  <c r="BN145" i="30"/>
  <c r="DW11" i="4" s="1"/>
  <c r="BR145" i="30"/>
  <c r="DW15" i="4" s="1"/>
  <c r="BD144" i="30"/>
  <c r="BC144" i="30"/>
  <c r="DV39" i="4" s="1"/>
  <c r="BB144" i="30"/>
  <c r="AW146" i="30"/>
  <c r="D146" i="29"/>
  <c r="E146" i="29" s="1"/>
  <c r="AY146" i="30" l="1"/>
  <c r="DX24" i="4"/>
  <c r="DX25" i="4" s="1"/>
  <c r="DX33" i="4" s="1"/>
  <c r="BW147" i="30"/>
  <c r="BE144" i="30"/>
  <c r="BF144" i="30" s="1"/>
  <c r="DV38" i="4"/>
  <c r="DV41" i="4" s="1"/>
  <c r="DV42" i="4" s="1"/>
  <c r="BR146" i="30"/>
  <c r="DX15" i="4" s="1"/>
  <c r="BN146" i="30"/>
  <c r="DX11" i="4" s="1"/>
  <c r="BX146" i="30"/>
  <c r="BD145" i="30"/>
  <c r="BC145" i="30"/>
  <c r="DW39" i="4" s="1"/>
  <c r="BB145" i="30"/>
  <c r="BE145" i="30" l="1"/>
  <c r="BF145" i="30" s="1"/>
  <c r="DW38" i="4"/>
  <c r="DW41" i="4" s="1"/>
  <c r="DW42" i="4" s="1"/>
  <c r="BC146" i="30"/>
  <c r="DX39" i="4" s="1"/>
  <c r="BD146" i="30"/>
  <c r="BB146" i="30"/>
  <c r="BR147" i="30"/>
  <c r="DY15" i="4" s="1"/>
  <c r="BN147" i="30"/>
  <c r="DY11" i="4" s="1"/>
  <c r="BX147" i="30"/>
  <c r="DX38" i="4" l="1"/>
  <c r="DX41" i="4" s="1"/>
  <c r="DX42" i="4" s="1"/>
  <c r="BE146" i="30"/>
  <c r="BF146" i="30" s="1"/>
  <c r="II15" i="4" l="1"/>
  <c r="II11" i="4"/>
  <c r="EA9" i="31" l="1"/>
  <c r="BM122" i="30" l="1"/>
  <c r="CZ10" i="4" s="1"/>
  <c r="Q122" i="29"/>
  <c r="U122" i="29" s="1"/>
  <c r="F276" i="30" l="1"/>
  <c r="F288" i="30" s="1"/>
  <c r="V119" i="29" l="1"/>
  <c r="V118" i="29"/>
  <c r="V117" i="29"/>
  <c r="R276" i="30"/>
  <c r="G276" i="30"/>
  <c r="T120" i="29" l="1"/>
  <c r="T276" i="29" s="1"/>
  <c r="Y276" i="30"/>
  <c r="O120" i="29"/>
  <c r="BI120" i="30"/>
  <c r="V120" i="29"/>
  <c r="V276" i="29" s="1"/>
  <c r="L276" i="30"/>
  <c r="P120" i="29"/>
  <c r="K276" i="30"/>
  <c r="R120" i="29"/>
  <c r="R276" i="29" s="1"/>
  <c r="W276" i="30"/>
  <c r="Q120" i="29" l="1"/>
  <c r="U120" i="29" s="1"/>
  <c r="BM120" i="30"/>
  <c r="CX10" i="4" s="1"/>
  <c r="P276" i="29"/>
  <c r="CX6" i="4"/>
  <c r="BK120" i="30"/>
  <c r="E276" i="30" l="1"/>
  <c r="I120" i="29"/>
  <c r="H276" i="30"/>
  <c r="CX8" i="4"/>
  <c r="I276" i="29" l="1"/>
  <c r="O119" i="29" l="1"/>
  <c r="T105" i="29" l="1"/>
  <c r="R106" i="29"/>
  <c r="R107" i="29"/>
  <c r="R109" i="29"/>
  <c r="R110" i="29"/>
  <c r="R111" i="29"/>
  <c r="R112" i="29"/>
  <c r="R113" i="29"/>
  <c r="R114" i="29"/>
  <c r="R115" i="29"/>
  <c r="R116" i="29"/>
  <c r="R117" i="29"/>
  <c r="R118" i="29"/>
  <c r="AI274" i="30" l="1"/>
  <c r="O105" i="29"/>
  <c r="BI105" i="30"/>
  <c r="O107" i="29"/>
  <c r="O117" i="29"/>
  <c r="O113" i="29"/>
  <c r="O109" i="29"/>
  <c r="R108" i="29"/>
  <c r="W275" i="30"/>
  <c r="O106" i="29"/>
  <c r="O116" i="29"/>
  <c r="O112" i="29"/>
  <c r="O108" i="29"/>
  <c r="AI275" i="30"/>
  <c r="R119" i="29"/>
  <c r="O115" i="29"/>
  <c r="O111" i="29"/>
  <c r="R105" i="29"/>
  <c r="R274" i="29" s="1"/>
  <c r="W274" i="30"/>
  <c r="O118" i="29"/>
  <c r="O114" i="29"/>
  <c r="O110" i="29"/>
  <c r="R275" i="29" l="1"/>
  <c r="O275" i="29"/>
  <c r="CI6" i="4"/>
  <c r="BK105" i="30"/>
  <c r="O274" i="29"/>
  <c r="CI8" i="4" l="1"/>
  <c r="T117" i="29" l="1"/>
  <c r="BI117" i="30"/>
  <c r="T109" i="29"/>
  <c r="BI109" i="30"/>
  <c r="T118" i="29"/>
  <c r="BI118" i="30"/>
  <c r="T114" i="29"/>
  <c r="BI114" i="30"/>
  <c r="T110" i="29"/>
  <c r="BI110" i="30"/>
  <c r="T106" i="29"/>
  <c r="Y274" i="30"/>
  <c r="BI106" i="30"/>
  <c r="T116" i="29"/>
  <c r="BI116" i="30"/>
  <c r="T112" i="29"/>
  <c r="BI112" i="30"/>
  <c r="T108" i="29"/>
  <c r="Y275" i="30"/>
  <c r="BI108" i="30"/>
  <c r="T113" i="29"/>
  <c r="BI113" i="30"/>
  <c r="T119" i="29"/>
  <c r="BI119" i="30"/>
  <c r="T115" i="29"/>
  <c r="BI115" i="30"/>
  <c r="T111" i="29"/>
  <c r="BI111" i="30"/>
  <c r="T107" i="29"/>
  <c r="BI107" i="30"/>
  <c r="I113" i="29"/>
  <c r="I109" i="29"/>
  <c r="I118" i="29"/>
  <c r="I116" i="29"/>
  <c r="I115" i="29"/>
  <c r="I111" i="29"/>
  <c r="I112" i="29"/>
  <c r="I110" i="29"/>
  <c r="I114" i="29"/>
  <c r="I117" i="29"/>
  <c r="T274" i="29" l="1"/>
  <c r="CR6" i="4"/>
  <c r="CR8" i="4" s="1"/>
  <c r="BK114" i="30"/>
  <c r="CM6" i="4"/>
  <c r="CM8" i="4" s="1"/>
  <c r="BK109" i="30"/>
  <c r="CO6" i="4"/>
  <c r="CO8" i="4" s="1"/>
  <c r="BK111" i="30"/>
  <c r="CW6" i="4"/>
  <c r="CW8" i="4" s="1"/>
  <c r="BK119" i="30"/>
  <c r="CL6" i="4"/>
  <c r="BK108" i="30"/>
  <c r="CT6" i="4"/>
  <c r="CT8" i="4" s="1"/>
  <c r="BK116" i="30"/>
  <c r="T275" i="29"/>
  <c r="CN6" i="4"/>
  <c r="CN8" i="4" s="1"/>
  <c r="BK110" i="30"/>
  <c r="CV6" i="4"/>
  <c r="CV8" i="4" s="1"/>
  <c r="BK118" i="30"/>
  <c r="BK117" i="30"/>
  <c r="CU6" i="4"/>
  <c r="CU8" i="4" s="1"/>
  <c r="I108" i="29"/>
  <c r="I119" i="29"/>
  <c r="BK107" i="30"/>
  <c r="CK6" i="4"/>
  <c r="CK8" i="4" s="1"/>
  <c r="CS6" i="4"/>
  <c r="CS8" i="4" s="1"/>
  <c r="BK115" i="30"/>
  <c r="BK113" i="30"/>
  <c r="CQ6" i="4"/>
  <c r="CQ8" i="4" s="1"/>
  <c r="CP6" i="4"/>
  <c r="CP8" i="4" s="1"/>
  <c r="BK112" i="30"/>
  <c r="CJ6" i="4"/>
  <c r="BK106" i="30"/>
  <c r="R272" i="30"/>
  <c r="V72" i="29"/>
  <c r="P72" i="29"/>
  <c r="BB10" i="4" l="1"/>
  <c r="T72" i="29"/>
  <c r="T272" i="29" s="1"/>
  <c r="Y272" i="30"/>
  <c r="CL8" i="4"/>
  <c r="IG8" i="4" s="1"/>
  <c r="IG6" i="4"/>
  <c r="H275" i="30"/>
  <c r="I275" i="29"/>
  <c r="CJ8" i="4"/>
  <c r="IF8" i="4" s="1"/>
  <c r="IF6" i="4"/>
  <c r="BB6" i="4"/>
  <c r="Q72" i="29" l="1"/>
  <c r="U72" i="29" s="1"/>
  <c r="BB8" i="4"/>
  <c r="ID8" i="4" s="1"/>
  <c r="ID6" i="4"/>
  <c r="I72" i="29"/>
  <c r="F72" i="29" l="1"/>
  <c r="T71" i="29" l="1"/>
  <c r="T70" i="29"/>
  <c r="T69" i="29"/>
  <c r="T68" i="29"/>
  <c r="T67" i="29"/>
  <c r="T66" i="29"/>
  <c r="T65" i="29"/>
  <c r="T64" i="29"/>
  <c r="T63" i="29"/>
  <c r="T62" i="29"/>
  <c r="T61" i="29"/>
  <c r="T59" i="29"/>
  <c r="T58" i="29"/>
  <c r="T57" i="29"/>
  <c r="T56" i="29"/>
  <c r="T55" i="29"/>
  <c r="T54" i="29"/>
  <c r="T53" i="29"/>
  <c r="T52" i="29"/>
  <c r="T51" i="29"/>
  <c r="T50" i="29"/>
  <c r="T49" i="29"/>
  <c r="T47" i="29"/>
  <c r="T46" i="29"/>
  <c r="T45" i="29"/>
  <c r="T44" i="29"/>
  <c r="T43" i="29"/>
  <c r="T42" i="29"/>
  <c r="T41" i="29"/>
  <c r="T40" i="29"/>
  <c r="T39" i="29"/>
  <c r="T38" i="29"/>
  <c r="T37" i="29"/>
  <c r="T35" i="29"/>
  <c r="T34" i="29"/>
  <c r="T33" i="29"/>
  <c r="T32" i="29"/>
  <c r="T31" i="29"/>
  <c r="T30" i="29"/>
  <c r="T29" i="29"/>
  <c r="T28" i="29"/>
  <c r="T27" i="29"/>
  <c r="T26" i="29"/>
  <c r="T25" i="29"/>
  <c r="T23" i="29"/>
  <c r="T22" i="29"/>
  <c r="T21" i="29"/>
  <c r="T20" i="29"/>
  <c r="T19" i="29"/>
  <c r="T18" i="29"/>
  <c r="T17" i="29"/>
  <c r="T16" i="29"/>
  <c r="T15" i="29"/>
  <c r="T14" i="29"/>
  <c r="T13" i="29"/>
  <c r="Q71" i="29"/>
  <c r="Q70" i="29"/>
  <c r="Q69" i="29"/>
  <c r="Q68" i="29"/>
  <c r="Q67" i="29"/>
  <c r="Q66" i="29"/>
  <c r="Q65" i="29"/>
  <c r="Q64" i="29"/>
  <c r="Q63" i="29"/>
  <c r="Q62" i="29"/>
  <c r="Q61" i="29"/>
  <c r="Q59" i="29"/>
  <c r="Q58" i="29"/>
  <c r="Q57" i="29"/>
  <c r="Q56" i="29"/>
  <c r="Q55" i="29"/>
  <c r="Q54" i="29"/>
  <c r="Q53" i="29"/>
  <c r="Q52" i="29"/>
  <c r="Q51" i="29"/>
  <c r="Q50" i="29"/>
  <c r="Q49" i="29"/>
  <c r="Q47" i="29"/>
  <c r="Q46" i="29"/>
  <c r="Q45" i="29"/>
  <c r="Q44" i="29"/>
  <c r="Q43" i="29"/>
  <c r="Q42" i="29"/>
  <c r="Q41" i="29"/>
  <c r="Q40" i="29"/>
  <c r="Q39" i="29"/>
  <c r="Q38" i="29"/>
  <c r="Q37" i="29"/>
  <c r="Q35" i="29"/>
  <c r="Q34" i="29"/>
  <c r="Q33" i="29"/>
  <c r="Q32" i="29"/>
  <c r="Q31" i="29"/>
  <c r="Q30" i="29"/>
  <c r="Q29" i="29"/>
  <c r="Q28" i="29"/>
  <c r="Q27" i="29"/>
  <c r="Q26" i="29"/>
  <c r="Q25" i="29"/>
  <c r="Q23" i="29"/>
  <c r="Q22" i="29"/>
  <c r="Q21" i="29"/>
  <c r="Q20" i="29"/>
  <c r="Q19" i="29"/>
  <c r="Q18" i="29"/>
  <c r="Q17" i="29"/>
  <c r="Q16" i="29"/>
  <c r="Q15" i="29"/>
  <c r="Q14" i="29"/>
  <c r="Q13" i="29"/>
  <c r="P62" i="29"/>
  <c r="P61" i="29"/>
  <c r="P59" i="29"/>
  <c r="P57" i="29"/>
  <c r="P55" i="29"/>
  <c r="P54" i="29"/>
  <c r="P53" i="29"/>
  <c r="P52" i="29"/>
  <c r="P50" i="29"/>
  <c r="P49" i="29"/>
  <c r="U49" i="29" s="1"/>
  <c r="P47" i="29"/>
  <c r="P46" i="29"/>
  <c r="P45" i="29"/>
  <c r="P44" i="29"/>
  <c r="P43" i="29"/>
  <c r="P42" i="29"/>
  <c r="P41" i="29"/>
  <c r="P40" i="29"/>
  <c r="P39" i="29"/>
  <c r="P38" i="29"/>
  <c r="P37" i="29"/>
  <c r="P35" i="29"/>
  <c r="U35" i="29" s="1"/>
  <c r="P34" i="29"/>
  <c r="P33" i="29"/>
  <c r="P32" i="29"/>
  <c r="P31" i="29"/>
  <c r="U31" i="29" s="1"/>
  <c r="P30" i="29"/>
  <c r="P29" i="29"/>
  <c r="P28" i="29"/>
  <c r="P27" i="29"/>
  <c r="U27" i="29" s="1"/>
  <c r="P26" i="29"/>
  <c r="P25" i="29"/>
  <c r="P23" i="29"/>
  <c r="P22" i="29"/>
  <c r="P21" i="29"/>
  <c r="P20" i="29"/>
  <c r="P19" i="29"/>
  <c r="P18" i="29"/>
  <c r="P17" i="29"/>
  <c r="P16" i="29"/>
  <c r="P15" i="29"/>
  <c r="P14" i="29"/>
  <c r="P13" i="29"/>
  <c r="U13" i="29" l="1"/>
  <c r="U17" i="29"/>
  <c r="U21" i="29"/>
  <c r="U39" i="29"/>
  <c r="U43" i="29"/>
  <c r="U47" i="29"/>
  <c r="U15" i="29"/>
  <c r="U23" i="29"/>
  <c r="U37" i="29"/>
  <c r="U41" i="29"/>
  <c r="U55" i="29"/>
  <c r="U19" i="29"/>
  <c r="U25" i="29"/>
  <c r="U29" i="29"/>
  <c r="U59" i="29"/>
  <c r="U40" i="29"/>
  <c r="U44" i="29"/>
  <c r="U16" i="29"/>
  <c r="U20" i="29"/>
  <c r="U54" i="29"/>
  <c r="S270" i="30"/>
  <c r="S271" i="30"/>
  <c r="U50" i="29"/>
  <c r="U52" i="29"/>
  <c r="U62" i="29"/>
  <c r="C267" i="30"/>
  <c r="C268" i="30"/>
  <c r="C269" i="30"/>
  <c r="C270" i="30"/>
  <c r="C271" i="30"/>
  <c r="R267" i="30"/>
  <c r="U14" i="29"/>
  <c r="R268" i="30"/>
  <c r="U34" i="29"/>
  <c r="R269" i="30"/>
  <c r="R270" i="30"/>
  <c r="R271" i="30"/>
  <c r="U61" i="29"/>
  <c r="U57" i="29"/>
  <c r="T12" i="29"/>
  <c r="T267" i="29" s="1"/>
  <c r="Y267" i="30"/>
  <c r="T24" i="29"/>
  <c r="T268" i="29" s="1"/>
  <c r="Y268" i="30"/>
  <c r="T36" i="29"/>
  <c r="T269" i="29" s="1"/>
  <c r="Y269" i="30"/>
  <c r="T48" i="29"/>
  <c r="T270" i="29" s="1"/>
  <c r="Y270" i="30"/>
  <c r="T60" i="29"/>
  <c r="T271" i="29" s="1"/>
  <c r="Y271" i="30"/>
  <c r="S267" i="30"/>
  <c r="S268" i="30"/>
  <c r="U33" i="29"/>
  <c r="U53" i="29"/>
  <c r="U18" i="29"/>
  <c r="U22" i="29"/>
  <c r="U30" i="29"/>
  <c r="U38" i="29"/>
  <c r="U42" i="29"/>
  <c r="U46" i="29"/>
  <c r="U12" i="29"/>
  <c r="Q12" i="29"/>
  <c r="Q267" i="29" s="1"/>
  <c r="T267" i="30"/>
  <c r="Q24" i="29"/>
  <c r="Q268" i="29" s="1"/>
  <c r="T268" i="30"/>
  <c r="U28" i="29"/>
  <c r="U32" i="29"/>
  <c r="Q36" i="29"/>
  <c r="Q269" i="29" s="1"/>
  <c r="T269" i="30"/>
  <c r="Q48" i="29"/>
  <c r="Q270" i="29" s="1"/>
  <c r="T270" i="30"/>
  <c r="Q60" i="29"/>
  <c r="Q271" i="29" s="1"/>
  <c r="T271" i="30"/>
  <c r="U26" i="29"/>
  <c r="P12" i="29"/>
  <c r="P267" i="29" s="1"/>
  <c r="K267" i="30"/>
  <c r="P24" i="29"/>
  <c r="K268" i="30"/>
  <c r="P36" i="29"/>
  <c r="K269" i="30"/>
  <c r="P48" i="29"/>
  <c r="P60" i="29"/>
  <c r="S269" i="30"/>
  <c r="U45" i="29"/>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D12" i="29"/>
  <c r="E12" i="29" s="1"/>
  <c r="IC10" i="4" l="1"/>
  <c r="U267" i="29"/>
  <c r="U60" i="29"/>
  <c r="P269" i="29"/>
  <c r="U36" i="29"/>
  <c r="U269" i="29" s="1"/>
  <c r="Y288" i="30"/>
  <c r="HY10" i="4"/>
  <c r="T289" i="29"/>
  <c r="IB10" i="4"/>
  <c r="IA10" i="4"/>
  <c r="HZ10" i="4"/>
  <c r="U48" i="29"/>
  <c r="U24" i="29"/>
  <c r="U268" i="29" s="1"/>
  <c r="P268" i="29"/>
  <c r="D13" i="29"/>
  <c r="D14" i="29" l="1"/>
  <c r="D15" i="29" l="1"/>
  <c r="D16" i="29" l="1"/>
  <c r="D17" i="29" l="1"/>
  <c r="D18" i="29" l="1"/>
  <c r="D19" i="29" l="1"/>
  <c r="D20" i="29" l="1"/>
  <c r="D21" i="29" l="1"/>
  <c r="D22" i="29" l="1"/>
  <c r="U267" i="30" l="1"/>
  <c r="D23" i="29"/>
  <c r="D267" i="29" s="1"/>
  <c r="D24" i="29"/>
  <c r="D25" i="29" l="1"/>
  <c r="D26" i="29" l="1"/>
  <c r="D27" i="29" l="1"/>
  <c r="D28" i="29" l="1"/>
  <c r="D29" i="29" l="1"/>
  <c r="D30" i="29" l="1"/>
  <c r="D31" i="29" l="1"/>
  <c r="D32" i="29" l="1"/>
  <c r="D33" i="29" l="1"/>
  <c r="D34" i="29" l="1"/>
  <c r="D35" i="29" l="1"/>
  <c r="D268" i="29" s="1"/>
  <c r="U268" i="30"/>
  <c r="D36" i="29"/>
  <c r="D37" i="29" l="1"/>
  <c r="R24" i="4" l="1"/>
  <c r="D38" i="29"/>
  <c r="S24" i="4" l="1"/>
  <c r="D39" i="29"/>
  <c r="T24" i="4" l="1"/>
  <c r="D40" i="29"/>
  <c r="U24" i="4" l="1"/>
  <c r="D41" i="29"/>
  <c r="V24" i="4" l="1"/>
  <c r="D42" i="29"/>
  <c r="W24" i="4" l="1"/>
  <c r="D43" i="29"/>
  <c r="X24" i="4" l="1"/>
  <c r="D44" i="29"/>
  <c r="Y24" i="4" l="1"/>
  <c r="D45" i="29"/>
  <c r="Z24" i="4" l="1"/>
  <c r="D46" i="29"/>
  <c r="AA24" i="4" l="1"/>
  <c r="AB24" i="4" l="1"/>
  <c r="D47" i="29"/>
  <c r="D269" i="29" s="1"/>
  <c r="U269" i="30"/>
  <c r="D48" i="29"/>
  <c r="AC24" i="4" l="1"/>
  <c r="D49" i="29"/>
  <c r="AD24" i="4" l="1"/>
  <c r="D50" i="29"/>
  <c r="AE24" i="4" l="1"/>
  <c r="D51" i="29"/>
  <c r="AF24" i="4" l="1"/>
  <c r="D52" i="29"/>
  <c r="AG24" i="4" l="1"/>
  <c r="D53" i="29"/>
  <c r="AH24" i="4" l="1"/>
  <c r="D54" i="29"/>
  <c r="AI24" i="4" l="1"/>
  <c r="D55" i="29"/>
  <c r="AJ24" i="4" l="1"/>
  <c r="D56" i="29"/>
  <c r="AK24" i="4" l="1"/>
  <c r="D57" i="29"/>
  <c r="AL24" i="4" l="1"/>
  <c r="D58" i="29"/>
  <c r="AM24" i="4" l="1"/>
  <c r="AN24" i="4" l="1"/>
  <c r="D59" i="29"/>
  <c r="D270" i="29" s="1"/>
  <c r="U270" i="30"/>
  <c r="D60" i="29"/>
  <c r="AO24" i="4" l="1"/>
  <c r="D61" i="29"/>
  <c r="AP24" i="4" l="1"/>
  <c r="D62" i="29"/>
  <c r="AQ24" i="4" l="1"/>
  <c r="D63" i="29"/>
  <c r="AR24" i="4" l="1"/>
  <c r="D64" i="29"/>
  <c r="AS24" i="4" l="1"/>
  <c r="D65" i="29"/>
  <c r="AT24" i="4" l="1"/>
  <c r="D66" i="29"/>
  <c r="AU24" i="4" l="1"/>
  <c r="D67" i="29"/>
  <c r="AV24" i="4" l="1"/>
  <c r="D68" i="29"/>
  <c r="AW24" i="4" l="1"/>
  <c r="D69" i="29"/>
  <c r="AX24" i="4" l="1"/>
  <c r="D70" i="29"/>
  <c r="AY24" i="4" l="1"/>
  <c r="D72" i="29" l="1"/>
  <c r="AZ24" i="4"/>
  <c r="D71" i="29" l="1"/>
  <c r="D271" i="29" s="1"/>
  <c r="U271" i="30"/>
  <c r="BB24" i="4"/>
  <c r="BA24" i="4"/>
  <c r="P56" i="29" l="1"/>
  <c r="U56" i="29" s="1"/>
  <c r="P51" i="29" l="1"/>
  <c r="U51" i="29" l="1"/>
  <c r="V51" i="29" l="1"/>
  <c r="V45" i="29"/>
  <c r="V40" i="29"/>
  <c r="V38" i="29"/>
  <c r="V33" i="29"/>
  <c r="V28" i="29"/>
  <c r="V23" i="29"/>
  <c r="V18" i="29"/>
  <c r="V62" i="29"/>
  <c r="P64" i="29"/>
  <c r="U64" i="29" s="1"/>
  <c r="P65" i="29"/>
  <c r="U65" i="29" s="1"/>
  <c r="P66" i="29"/>
  <c r="U66" i="29" s="1"/>
  <c r="P67" i="29"/>
  <c r="U67" i="29" s="1"/>
  <c r="P68" i="29"/>
  <c r="U68" i="29" s="1"/>
  <c r="P70" i="29"/>
  <c r="U70" i="29" s="1"/>
  <c r="V67" i="29" l="1"/>
  <c r="P69" i="29"/>
  <c r="U69" i="29" s="1"/>
  <c r="P71" i="29"/>
  <c r="U71" i="29" s="1"/>
  <c r="V59" i="29"/>
  <c r="V56" i="29"/>
  <c r="V14" i="29"/>
  <c r="V32" i="29"/>
  <c r="V47" i="29"/>
  <c r="V19" i="29"/>
  <c r="V41" i="29"/>
  <c r="V52" i="29"/>
  <c r="V55" i="29"/>
  <c r="V15" i="29"/>
  <c r="V26" i="29"/>
  <c r="V30" i="29"/>
  <c r="V34" i="29"/>
  <c r="V53" i="29"/>
  <c r="V49" i="29"/>
  <c r="V46" i="29"/>
  <c r="V29" i="29"/>
  <c r="V25" i="29"/>
  <c r="V17" i="29"/>
  <c r="V65" i="29" l="1"/>
  <c r="V69" i="29"/>
  <c r="V66" i="29"/>
  <c r="V58" i="29"/>
  <c r="V12" i="29"/>
  <c r="V70" i="29"/>
  <c r="V68" i="29"/>
  <c r="V63" i="29"/>
  <c r="P63" i="29"/>
  <c r="K271" i="30"/>
  <c r="V71" i="29"/>
  <c r="V64" i="29"/>
  <c r="P58" i="29"/>
  <c r="K270" i="30"/>
  <c r="AT6" i="4"/>
  <c r="AT8" i="4" s="1"/>
  <c r="AS6" i="4"/>
  <c r="AS8" i="4" s="1"/>
  <c r="AX6" i="4"/>
  <c r="AX8" i="4" s="1"/>
  <c r="AP6" i="4"/>
  <c r="AW6" i="4"/>
  <c r="AW8" i="4" s="1"/>
  <c r="V35" i="29"/>
  <c r="V37" i="29"/>
  <c r="V21" i="29"/>
  <c r="V54" i="29"/>
  <c r="V39" i="29"/>
  <c r="V16" i="29"/>
  <c r="V27" i="29"/>
  <c r="V43" i="29"/>
  <c r="V20" i="29"/>
  <c r="V42" i="29"/>
  <c r="V61" i="29"/>
  <c r="V31" i="29"/>
  <c r="V50" i="29"/>
  <c r="V44" i="29"/>
  <c r="V22" i="29"/>
  <c r="V57" i="29"/>
  <c r="AP8" i="4" l="1"/>
  <c r="V48" i="29"/>
  <c r="V270" i="29" s="1"/>
  <c r="L270" i="30"/>
  <c r="U58" i="29"/>
  <c r="U270" i="29" s="1"/>
  <c r="P270" i="29"/>
  <c r="V60" i="29"/>
  <c r="V271" i="29" s="1"/>
  <c r="L271" i="30"/>
  <c r="V36" i="29"/>
  <c r="V269" i="29" s="1"/>
  <c r="L269" i="30"/>
  <c r="V24" i="29"/>
  <c r="V268" i="29" s="1"/>
  <c r="L268" i="30"/>
  <c r="U63" i="29"/>
  <c r="U271" i="29" s="1"/>
  <c r="P271" i="29"/>
  <c r="P6" i="4"/>
  <c r="P8" i="4" s="1"/>
  <c r="AI6" i="4"/>
  <c r="AI8" i="4" s="1"/>
  <c r="AZ6" i="4"/>
  <c r="AZ8" i="4" s="1"/>
  <c r="AY6" i="4"/>
  <c r="AY8" i="4" s="1"/>
  <c r="O6" i="4"/>
  <c r="O8" i="4" s="1"/>
  <c r="AD6" i="4"/>
  <c r="U6" i="4"/>
  <c r="U8" i="4" s="1"/>
  <c r="AB6" i="4"/>
  <c r="AB8" i="4" s="1"/>
  <c r="AG6" i="4"/>
  <c r="AG8" i="4" s="1"/>
  <c r="AU6" i="4"/>
  <c r="AU8" i="4" s="1"/>
  <c r="E6" i="4"/>
  <c r="E8" i="4" s="1"/>
  <c r="J6" i="4"/>
  <c r="J8" i="4" s="1"/>
  <c r="AO6" i="4"/>
  <c r="AO8" i="4" s="1"/>
  <c r="V6" i="4"/>
  <c r="V8" i="4" s="1"/>
  <c r="F6" i="4"/>
  <c r="AK6" i="4"/>
  <c r="AK8" i="4" s="1"/>
  <c r="AH6" i="4"/>
  <c r="AH8" i="4" s="1"/>
  <c r="T6" i="4"/>
  <c r="T8" i="4" s="1"/>
  <c r="L6" i="4"/>
  <c r="L8" i="4" s="1"/>
  <c r="Z6" i="4"/>
  <c r="Z8" i="4" s="1"/>
  <c r="AE6" i="4"/>
  <c r="AE8" i="4" s="1"/>
  <c r="AL6" i="4"/>
  <c r="AL8" i="4" s="1"/>
  <c r="S6" i="4"/>
  <c r="S8" i="4" s="1"/>
  <c r="AF6" i="4"/>
  <c r="AF8" i="4" s="1"/>
  <c r="AR6" i="4"/>
  <c r="AR8" i="4" s="1"/>
  <c r="X6" i="4"/>
  <c r="X8" i="4" s="1"/>
  <c r="AV6" i="4"/>
  <c r="AV8" i="4" s="1"/>
  <c r="AA6" i="4"/>
  <c r="AA8" i="4" s="1"/>
  <c r="M6" i="4"/>
  <c r="M8" i="4" s="1"/>
  <c r="Q6" i="4"/>
  <c r="Q8" i="4" s="1"/>
  <c r="AJ6" i="4"/>
  <c r="AJ8" i="4" s="1"/>
  <c r="W6" i="4"/>
  <c r="W8" i="4" s="1"/>
  <c r="K6" i="4"/>
  <c r="K8" i="4" s="1"/>
  <c r="D6" i="4"/>
  <c r="G6" i="4"/>
  <c r="G8" i="4" s="1"/>
  <c r="H6" i="4"/>
  <c r="H8" i="4" s="1"/>
  <c r="AC6" i="4"/>
  <c r="AC8" i="4" s="1"/>
  <c r="R6" i="4"/>
  <c r="I6" i="4"/>
  <c r="I8" i="4" s="1"/>
  <c r="Y6" i="4"/>
  <c r="Y8" i="4" s="1"/>
  <c r="AM6" i="4"/>
  <c r="AM8" i="4" s="1"/>
  <c r="BA6" i="4"/>
  <c r="BA8" i="4" s="1"/>
  <c r="AQ6" i="4"/>
  <c r="AQ8" i="4" s="1"/>
  <c r="AN6" i="4"/>
  <c r="AN8" i="4" s="1"/>
  <c r="N6" i="4"/>
  <c r="N8" i="4" s="1"/>
  <c r="G269" i="30"/>
  <c r="F17" i="29"/>
  <c r="F63" i="29"/>
  <c r="F29" i="29"/>
  <c r="F26" i="29"/>
  <c r="F46" i="29"/>
  <c r="F15" i="29"/>
  <c r="G267" i="30"/>
  <c r="I25" i="29"/>
  <c r="F31" i="29"/>
  <c r="G268" i="30"/>
  <c r="F41" i="29"/>
  <c r="IC8" i="4" l="1"/>
  <c r="I24" i="29"/>
  <c r="I27" i="29"/>
  <c r="I68" i="29"/>
  <c r="I20" i="29"/>
  <c r="K12" i="29"/>
  <c r="I12" i="29"/>
  <c r="I16" i="29"/>
  <c r="I39" i="29"/>
  <c r="I34" i="29"/>
  <c r="I57" i="29"/>
  <c r="I22" i="29"/>
  <c r="I43" i="29"/>
  <c r="F13" i="29"/>
  <c r="I13" i="29"/>
  <c r="K13" i="29" s="1"/>
  <c r="I18" i="29"/>
  <c r="I56" i="29"/>
  <c r="I42" i="29"/>
  <c r="AD8" i="4"/>
  <c r="IB8" i="4" s="1"/>
  <c r="IB6" i="4"/>
  <c r="I53" i="29"/>
  <c r="I19" i="29"/>
  <c r="I21" i="29"/>
  <c r="I37" i="29"/>
  <c r="I17" i="29"/>
  <c r="I60" i="29"/>
  <c r="I62" i="29"/>
  <c r="I46" i="29"/>
  <c r="I29" i="29"/>
  <c r="IC6" i="4"/>
  <c r="I69" i="29"/>
  <c r="I38" i="29"/>
  <c r="G271" i="30"/>
  <c r="D8" i="4"/>
  <c r="HY8" i="4" s="1"/>
  <c r="HY6" i="4"/>
  <c r="F8" i="4"/>
  <c r="HZ8" i="4" s="1"/>
  <c r="HZ6" i="4"/>
  <c r="I49" i="29"/>
  <c r="I54" i="29"/>
  <c r="I64" i="29"/>
  <c r="I61" i="29"/>
  <c r="I32" i="29"/>
  <c r="I14" i="29"/>
  <c r="R8" i="4"/>
  <c r="IA8" i="4" s="1"/>
  <c r="IA6" i="4"/>
  <c r="I30" i="29"/>
  <c r="I55" i="29"/>
  <c r="I65" i="29"/>
  <c r="I33" i="29"/>
  <c r="I52" i="29"/>
  <c r="I40" i="29"/>
  <c r="I67" i="29"/>
  <c r="I28" i="29"/>
  <c r="I51" i="29"/>
  <c r="I70" i="29"/>
  <c r="I41" i="29"/>
  <c r="I66" i="29"/>
  <c r="I63" i="29"/>
  <c r="I26" i="29"/>
  <c r="I15" i="29"/>
  <c r="I35" i="29"/>
  <c r="I50" i="29"/>
  <c r="I71" i="29"/>
  <c r="I45" i="29"/>
  <c r="I23" i="29"/>
  <c r="I44" i="29"/>
  <c r="I47" i="29"/>
  <c r="V13" i="29"/>
  <c r="V267" i="29" s="1"/>
  <c r="L267" i="30"/>
  <c r="I58" i="29"/>
  <c r="I31" i="29"/>
  <c r="F30" i="29"/>
  <c r="F64" i="29"/>
  <c r="F39" i="29"/>
  <c r="F33" i="29"/>
  <c r="F34" i="29"/>
  <c r="F25" i="29"/>
  <c r="F61" i="29"/>
  <c r="F68" i="29"/>
  <c r="F27" i="29"/>
  <c r="F20" i="29"/>
  <c r="F70" i="29"/>
  <c r="F66" i="29"/>
  <c r="F62" i="29"/>
  <c r="F69" i="29"/>
  <c r="F32" i="29"/>
  <c r="F56" i="29"/>
  <c r="F43" i="29"/>
  <c r="F65" i="29"/>
  <c r="F57" i="29"/>
  <c r="F67" i="29"/>
  <c r="F22" i="29"/>
  <c r="F58" i="29"/>
  <c r="F24" i="29" l="1"/>
  <c r="F12" i="29"/>
  <c r="F35" i="29"/>
  <c r="F45" i="29"/>
  <c r="F14" i="29"/>
  <c r="F38" i="29"/>
  <c r="F16" i="29"/>
  <c r="F54" i="29"/>
  <c r="F51" i="29"/>
  <c r="I267" i="29"/>
  <c r="AK269" i="30"/>
  <c r="CB269" i="30" s="1"/>
  <c r="F71" i="29"/>
  <c r="F52" i="29"/>
  <c r="F23" i="29"/>
  <c r="F21" i="29"/>
  <c r="F40" i="29"/>
  <c r="F53" i="29"/>
  <c r="I48" i="29"/>
  <c r="H271" i="30"/>
  <c r="H268" i="30"/>
  <c r="AK271" i="30"/>
  <c r="CB271" i="30" s="1"/>
  <c r="F36" i="29"/>
  <c r="AK268" i="30"/>
  <c r="CB268" i="30" s="1"/>
  <c r="F60" i="29"/>
  <c r="F55" i="29"/>
  <c r="F50" i="29"/>
  <c r="F49" i="29"/>
  <c r="F47" i="29"/>
  <c r="F37" i="29"/>
  <c r="F48" i="29"/>
  <c r="I271" i="29"/>
  <c r="H267" i="30"/>
  <c r="I268" i="29"/>
  <c r="AK267" i="30"/>
  <c r="CB267" i="30" s="1"/>
  <c r="F42" i="29"/>
  <c r="F18" i="29"/>
  <c r="F19" i="29"/>
  <c r="F44" i="29"/>
  <c r="F28" i="29"/>
  <c r="I36" i="29"/>
  <c r="H269" i="30"/>
  <c r="W13" i="29"/>
  <c r="AE13" i="29" s="1"/>
  <c r="E271" i="30" l="1"/>
  <c r="P23" i="31"/>
  <c r="P10" i="31" s="1"/>
  <c r="P11" i="31" s="1"/>
  <c r="E269" i="30"/>
  <c r="E267" i="30"/>
  <c r="J14" i="29"/>
  <c r="K14" i="29" s="1"/>
  <c r="C13" i="29"/>
  <c r="E13" i="29" s="1"/>
  <c r="F268" i="29"/>
  <c r="I269" i="29"/>
  <c r="E268" i="30"/>
  <c r="F271" i="29"/>
  <c r="F269" i="29"/>
  <c r="W12" i="29"/>
  <c r="AE12" i="29" s="1"/>
  <c r="F267" i="29"/>
  <c r="O23" i="31" l="1"/>
  <c r="O10" i="31" s="1"/>
  <c r="O11" i="31" s="1"/>
  <c r="O12" i="31" s="1"/>
  <c r="O31" i="31" l="1"/>
  <c r="O37" i="31"/>
  <c r="O14" i="31"/>
  <c r="O15" i="31" s="1"/>
  <c r="O40" i="31" s="1"/>
  <c r="P12" i="31"/>
  <c r="P37" i="31" s="1"/>
  <c r="J15" i="29"/>
  <c r="K15" i="29" s="1"/>
  <c r="L14" i="29"/>
  <c r="G270" i="30"/>
  <c r="P14" i="31" l="1"/>
  <c r="P15" i="31" s="1"/>
  <c r="P40" i="31" s="1"/>
  <c r="P31" i="31"/>
  <c r="O16" i="31"/>
  <c r="O34" i="31"/>
  <c r="I59" i="29"/>
  <c r="H270" i="30"/>
  <c r="N14" i="29"/>
  <c r="C14" i="29"/>
  <c r="E14" i="29" s="1"/>
  <c r="P16" i="31" l="1"/>
  <c r="P34" i="31"/>
  <c r="L16" i="29"/>
  <c r="N16" i="29" s="1"/>
  <c r="AK270" i="30"/>
  <c r="CB270" i="30" s="1"/>
  <c r="J16" i="29"/>
  <c r="K16" i="29" s="1"/>
  <c r="F59" i="29"/>
  <c r="E270" i="30"/>
  <c r="W14" i="29"/>
  <c r="AE14" i="29" s="1"/>
  <c r="I270" i="29"/>
  <c r="L15" i="29"/>
  <c r="C15" i="29"/>
  <c r="E15" i="29" s="1"/>
  <c r="F270" i="29" l="1"/>
  <c r="N15" i="29"/>
  <c r="Q23" i="31"/>
  <c r="Q10" i="31" s="1"/>
  <c r="Q11" i="31" s="1"/>
  <c r="Q12" i="31" s="1"/>
  <c r="W16" i="29"/>
  <c r="AE16" i="29" s="1"/>
  <c r="Q31" i="31" l="1"/>
  <c r="Q37" i="31"/>
  <c r="W15" i="29"/>
  <c r="AE15" i="29" s="1"/>
  <c r="Q14" i="31"/>
  <c r="Q15" i="31" s="1"/>
  <c r="Q40" i="31" s="1"/>
  <c r="C16" i="29"/>
  <c r="E16" i="29" s="1"/>
  <c r="S23" i="31"/>
  <c r="S10" i="31" s="1"/>
  <c r="S11" i="31" s="1"/>
  <c r="Q16" i="31" l="1"/>
  <c r="Q34" i="31"/>
  <c r="R23" i="31"/>
  <c r="R10" i="31" s="1"/>
  <c r="R11" i="31" s="1"/>
  <c r="R12" i="31" s="1"/>
  <c r="R37" i="31" s="1"/>
  <c r="J17" i="29"/>
  <c r="K17" i="29" s="1"/>
  <c r="S12" i="31" l="1"/>
  <c r="R31" i="31"/>
  <c r="R14" i="31"/>
  <c r="R15" i="31" s="1"/>
  <c r="R40" i="31" s="1"/>
  <c r="L17" i="29"/>
  <c r="S31" i="31" l="1"/>
  <c r="S37" i="31"/>
  <c r="S14" i="31"/>
  <c r="S15" i="31" s="1"/>
  <c r="S40" i="31" s="1"/>
  <c r="R16" i="31"/>
  <c r="R34" i="31"/>
  <c r="N17" i="29"/>
  <c r="J18" i="29"/>
  <c r="K18" i="29" s="1"/>
  <c r="C17" i="29"/>
  <c r="E17" i="29" s="1"/>
  <c r="S16" i="31" l="1"/>
  <c r="S34" i="31"/>
  <c r="L18" i="29"/>
  <c r="C18" i="29"/>
  <c r="E18" i="29" s="1"/>
  <c r="J19" i="29"/>
  <c r="K19" i="29" s="1"/>
  <c r="W17" i="29"/>
  <c r="AE17" i="29" s="1"/>
  <c r="N18" i="29" l="1"/>
  <c r="T23" i="31"/>
  <c r="T10" i="31" s="1"/>
  <c r="T11" i="31" s="1"/>
  <c r="T12" i="31" s="1"/>
  <c r="T31" i="31" l="1"/>
  <c r="T37" i="31"/>
  <c r="T14" i="31"/>
  <c r="T15" i="31" s="1"/>
  <c r="T40" i="31" s="1"/>
  <c r="L19" i="29"/>
  <c r="N19" i="29" s="1"/>
  <c r="W19" i="29" s="1"/>
  <c r="AE19" i="29" s="1"/>
  <c r="W18" i="29"/>
  <c r="AE18" i="29" s="1"/>
  <c r="J20" i="29"/>
  <c r="K20" i="29" s="1"/>
  <c r="T16" i="31" l="1"/>
  <c r="T34" i="31"/>
  <c r="C19" i="29"/>
  <c r="E19" i="29" s="1"/>
  <c r="U23" i="31"/>
  <c r="U10" i="31" s="1"/>
  <c r="U11" i="31" s="1"/>
  <c r="U12" i="31" s="1"/>
  <c r="V23" i="31"/>
  <c r="V10" i="31" s="1"/>
  <c r="V11" i="31" s="1"/>
  <c r="L20" i="29"/>
  <c r="N20" i="29" s="1"/>
  <c r="U31" i="31" l="1"/>
  <c r="U37" i="31"/>
  <c r="V12" i="31"/>
  <c r="V37" i="31" s="1"/>
  <c r="J21" i="29"/>
  <c r="K21" i="29" s="1"/>
  <c r="W20" i="29"/>
  <c r="AE20" i="29" s="1"/>
  <c r="U14" i="31"/>
  <c r="U15" i="31" s="1"/>
  <c r="U40" i="31" s="1"/>
  <c r="U16" i="31" l="1"/>
  <c r="U34" i="31"/>
  <c r="V14" i="31"/>
  <c r="V15" i="31" s="1"/>
  <c r="V40" i="31" s="1"/>
  <c r="V31" i="31"/>
  <c r="L21" i="29"/>
  <c r="N21" i="29" s="1"/>
  <c r="W21" i="29" s="1"/>
  <c r="AE21" i="29" s="1"/>
  <c r="W23" i="31"/>
  <c r="W10" i="31" s="1"/>
  <c r="W11" i="31" s="1"/>
  <c r="W12" i="31" s="1"/>
  <c r="C20" i="29"/>
  <c r="E20" i="29" s="1"/>
  <c r="W31" i="31" l="1"/>
  <c r="W37" i="31"/>
  <c r="V16" i="31"/>
  <c r="V34" i="31"/>
  <c r="X23" i="31"/>
  <c r="X10" i="31" s="1"/>
  <c r="X11" i="31" s="1"/>
  <c r="X12" i="31" s="1"/>
  <c r="X37" i="31" s="1"/>
  <c r="J22" i="29"/>
  <c r="K22" i="29" s="1"/>
  <c r="C21" i="29"/>
  <c r="E21" i="29" s="1"/>
  <c r="W14" i="31"/>
  <c r="W15" i="31" s="1"/>
  <c r="W40" i="31" s="1"/>
  <c r="X14" i="31" l="1"/>
  <c r="X15" i="31" s="1"/>
  <c r="X40" i="31" s="1"/>
  <c r="X31" i="31"/>
  <c r="W16" i="31"/>
  <c r="W34" i="31"/>
  <c r="L22" i="29"/>
  <c r="N22" i="29" s="1"/>
  <c r="W22" i="29" s="1"/>
  <c r="AE22" i="29" s="1"/>
  <c r="X16" i="31" l="1"/>
  <c r="X34" i="31"/>
  <c r="Y23" i="31"/>
  <c r="Y10" i="31" s="1"/>
  <c r="Y11" i="31" s="1"/>
  <c r="Y12" i="31" s="1"/>
  <c r="D4" i="4"/>
  <c r="J23" i="29"/>
  <c r="Y31" i="31" l="1"/>
  <c r="Y37" i="31"/>
  <c r="J267" i="29"/>
  <c r="K23" i="29"/>
  <c r="D9" i="4"/>
  <c r="C22" i="29"/>
  <c r="E22" i="29" s="1"/>
  <c r="Y14" i="31"/>
  <c r="Y15" i="31" s="1"/>
  <c r="Y40" i="31" s="1"/>
  <c r="L23" i="29"/>
  <c r="N23" i="29" s="1"/>
  <c r="O267" i="30"/>
  <c r="Y16" i="31" l="1"/>
  <c r="Y34" i="31"/>
  <c r="D12" i="4"/>
  <c r="P267" i="30"/>
  <c r="K267" i="29"/>
  <c r="W23" i="29"/>
  <c r="AE23" i="29" s="1"/>
  <c r="E4" i="4"/>
  <c r="Z23" i="31" l="1"/>
  <c r="Z10" i="31" s="1"/>
  <c r="Z11" i="31" s="1"/>
  <c r="Z12" i="31" s="1"/>
  <c r="D13" i="4"/>
  <c r="E9" i="4"/>
  <c r="J24" i="29"/>
  <c r="Z31" i="31" l="1"/>
  <c r="Z37" i="31"/>
  <c r="Z14" i="31"/>
  <c r="Z15" i="31" s="1"/>
  <c r="Z40" i="31" s="1"/>
  <c r="Q267" i="30"/>
  <c r="C23" i="29"/>
  <c r="D14" i="4"/>
  <c r="K24" i="29"/>
  <c r="E12" i="4"/>
  <c r="C24" i="29"/>
  <c r="E24" i="29" s="1"/>
  <c r="L24" i="29"/>
  <c r="Z16" i="31" l="1"/>
  <c r="Z34" i="31"/>
  <c r="J25" i="29"/>
  <c r="N24" i="29"/>
  <c r="F4" i="4"/>
  <c r="D16" i="4"/>
  <c r="C267" i="29"/>
  <c r="E23" i="29"/>
  <c r="E267" i="29" s="1"/>
  <c r="E13" i="4"/>
  <c r="E14" i="4" s="1"/>
  <c r="E16" i="4" l="1"/>
  <c r="L25" i="29"/>
  <c r="K25" i="29"/>
  <c r="W24" i="29"/>
  <c r="AE24" i="29" s="1"/>
  <c r="F9" i="4"/>
  <c r="N25" i="29" l="1"/>
  <c r="W25" i="29" s="1"/>
  <c r="AE25" i="29" s="1"/>
  <c r="C25" i="29"/>
  <c r="E25" i="29" s="1"/>
  <c r="F12" i="4"/>
  <c r="J26" i="29"/>
  <c r="AA23" i="31"/>
  <c r="AA10" i="31" s="1"/>
  <c r="AA11" i="31" s="1"/>
  <c r="AA12" i="31" s="1"/>
  <c r="G4" i="4"/>
  <c r="AA31" i="31" l="1"/>
  <c r="AA37" i="31"/>
  <c r="G9" i="4"/>
  <c r="K26" i="29"/>
  <c r="AB23" i="31"/>
  <c r="AB10" i="31" s="1"/>
  <c r="AB11" i="31" s="1"/>
  <c r="AB12" i="31" s="1"/>
  <c r="AA14" i="31"/>
  <c r="AA15" i="31" s="1"/>
  <c r="AA40" i="31" s="1"/>
  <c r="C26" i="29"/>
  <c r="E26" i="29" s="1"/>
  <c r="L26" i="29"/>
  <c r="F13" i="4"/>
  <c r="AB31" i="31" l="1"/>
  <c r="AB37" i="31"/>
  <c r="AA16" i="31"/>
  <c r="AA34" i="31"/>
  <c r="H4" i="4"/>
  <c r="G12" i="4"/>
  <c r="F14" i="4"/>
  <c r="AB14" i="31"/>
  <c r="AB15" i="31" s="1"/>
  <c r="AB40" i="31" s="1"/>
  <c r="J27" i="29"/>
  <c r="N26" i="29"/>
  <c r="AB16" i="31" l="1"/>
  <c r="AB34" i="31"/>
  <c r="G13" i="4"/>
  <c r="F16" i="4"/>
  <c r="L27" i="29"/>
  <c r="W26" i="29"/>
  <c r="AE26" i="29" s="1"/>
  <c r="K27" i="29"/>
  <c r="H9" i="4"/>
  <c r="N27" i="29" l="1"/>
  <c r="W27" i="29" s="1"/>
  <c r="AE27" i="29" s="1"/>
  <c r="C27" i="29"/>
  <c r="E27" i="29" s="1"/>
  <c r="I4" i="4"/>
  <c r="AC23" i="31"/>
  <c r="AC10" i="31" s="1"/>
  <c r="AC11" i="31" s="1"/>
  <c r="AC12" i="31" s="1"/>
  <c r="J28" i="29"/>
  <c r="H12" i="4"/>
  <c r="G14" i="4"/>
  <c r="AC31" i="31" l="1"/>
  <c r="AC37" i="31"/>
  <c r="AD23" i="31"/>
  <c r="AD10" i="31" s="1"/>
  <c r="AD11" i="31" s="1"/>
  <c r="AD12" i="31" s="1"/>
  <c r="AC14" i="31"/>
  <c r="AC15" i="31" s="1"/>
  <c r="AC40" i="31" s="1"/>
  <c r="G16" i="4"/>
  <c r="I9" i="4"/>
  <c r="J29" i="29"/>
  <c r="K29" i="29" s="1"/>
  <c r="J4" i="4"/>
  <c r="J9" i="4" s="1"/>
  <c r="J12" i="4" s="1"/>
  <c r="H13" i="4"/>
  <c r="H14" i="4" s="1"/>
  <c r="K28" i="29"/>
  <c r="L28" i="29"/>
  <c r="AD31" i="31" l="1"/>
  <c r="AD37" i="31"/>
  <c r="AC16" i="31"/>
  <c r="AC34" i="31"/>
  <c r="H16" i="4"/>
  <c r="I12" i="4"/>
  <c r="AD14" i="31"/>
  <c r="AD15" i="31" s="1"/>
  <c r="AD40" i="31" s="1"/>
  <c r="N28" i="29"/>
  <c r="W28" i="29" s="1"/>
  <c r="AE28" i="29" s="1"/>
  <c r="C28" i="29"/>
  <c r="E28" i="29" s="1"/>
  <c r="L29" i="29"/>
  <c r="N29" i="29" s="1"/>
  <c r="W29" i="29" s="1"/>
  <c r="AE29" i="29" s="1"/>
  <c r="AD16" i="31" l="1"/>
  <c r="AD34" i="31"/>
  <c r="AE23" i="31"/>
  <c r="AE10" i="31" s="1"/>
  <c r="AE11" i="31" s="1"/>
  <c r="AE12" i="31" s="1"/>
  <c r="AF23" i="31"/>
  <c r="AF10" i="31" s="1"/>
  <c r="AF11" i="31" s="1"/>
  <c r="I13" i="4"/>
  <c r="I14" i="4" s="1"/>
  <c r="J30" i="29"/>
  <c r="K30" i="29" s="1"/>
  <c r="C29" i="29"/>
  <c r="E29" i="29" s="1"/>
  <c r="AE31" i="31" l="1"/>
  <c r="AE37" i="31"/>
  <c r="I16" i="4"/>
  <c r="J13" i="4"/>
  <c r="J14" i="4" s="1"/>
  <c r="J16" i="4" s="1"/>
  <c r="L30" i="29"/>
  <c r="N30" i="29" s="1"/>
  <c r="W30" i="29" s="1"/>
  <c r="AE30" i="29" s="1"/>
  <c r="AE14" i="31"/>
  <c r="AE15" i="31" s="1"/>
  <c r="AE40" i="31" s="1"/>
  <c r="K4" i="4"/>
  <c r="K9" i="4" s="1"/>
  <c r="AF12" i="31"/>
  <c r="AF37" i="31" s="1"/>
  <c r="AF14" i="31" l="1"/>
  <c r="AF15" i="31" s="1"/>
  <c r="AF40" i="31" s="1"/>
  <c r="AF31" i="31"/>
  <c r="AE16" i="31"/>
  <c r="AE34" i="31"/>
  <c r="C30" i="29"/>
  <c r="E30" i="29" s="1"/>
  <c r="K12" i="4"/>
  <c r="AG23" i="31"/>
  <c r="AG10" i="31" s="1"/>
  <c r="AG11" i="31" s="1"/>
  <c r="AG12" i="31" s="1"/>
  <c r="AG37" i="31" s="1"/>
  <c r="J31" i="29"/>
  <c r="K31" i="29" s="1"/>
  <c r="AG14" i="31" l="1"/>
  <c r="AG15" i="31" s="1"/>
  <c r="AG40" i="31" s="1"/>
  <c r="AG31" i="31"/>
  <c r="AF16" i="31"/>
  <c r="AF34" i="31"/>
  <c r="L4" i="4"/>
  <c r="L9" i="4" s="1"/>
  <c r="L12" i="4" s="1"/>
  <c r="L31" i="29"/>
  <c r="N31" i="29" s="1"/>
  <c r="W31" i="29" s="1"/>
  <c r="AE31" i="29" s="1"/>
  <c r="AG16" i="31" l="1"/>
  <c r="AG34" i="31"/>
  <c r="C31" i="29"/>
  <c r="E31" i="29" s="1"/>
  <c r="AH23" i="31"/>
  <c r="AH10" i="31" s="1"/>
  <c r="AH11" i="31" s="1"/>
  <c r="AH12" i="31" s="1"/>
  <c r="K13" i="4"/>
  <c r="K14" i="4" s="1"/>
  <c r="K16" i="4" s="1"/>
  <c r="J32" i="29"/>
  <c r="K32" i="29" s="1"/>
  <c r="M4" i="4"/>
  <c r="M9" i="4" s="1"/>
  <c r="M12" i="4" s="1"/>
  <c r="AH31" i="31" l="1"/>
  <c r="AH37" i="31"/>
  <c r="L32" i="29"/>
  <c r="N32" i="29" s="1"/>
  <c r="W32" i="29" s="1"/>
  <c r="AE32" i="29" s="1"/>
  <c r="AH14" i="31"/>
  <c r="AH15" i="31" s="1"/>
  <c r="AH40" i="31" s="1"/>
  <c r="AH16" i="31" l="1"/>
  <c r="AH34" i="31"/>
  <c r="L13" i="4"/>
  <c r="L14" i="4" s="1"/>
  <c r="L16" i="4" s="1"/>
  <c r="AI23" i="31"/>
  <c r="AI10" i="31" s="1"/>
  <c r="AI11" i="31" s="1"/>
  <c r="AI12" i="31" s="1"/>
  <c r="C32" i="29"/>
  <c r="E32" i="29" s="1"/>
  <c r="J33" i="29"/>
  <c r="K33" i="29" s="1"/>
  <c r="AI31" i="31" l="1"/>
  <c r="AI37" i="31"/>
  <c r="M13" i="4"/>
  <c r="M14" i="4" s="1"/>
  <c r="M16" i="4" s="1"/>
  <c r="N4" i="4"/>
  <c r="N9" i="4" s="1"/>
  <c r="N12" i="4" s="1"/>
  <c r="AI14" i="31"/>
  <c r="AI15" i="31" s="1"/>
  <c r="AI40" i="31" s="1"/>
  <c r="L33" i="29"/>
  <c r="N33" i="29" s="1"/>
  <c r="W33" i="29" s="1"/>
  <c r="AE33" i="29" s="1"/>
  <c r="AI16" i="31" l="1"/>
  <c r="AI34" i="31"/>
  <c r="AJ23" i="31"/>
  <c r="AJ10" i="31" s="1"/>
  <c r="AJ11" i="31" s="1"/>
  <c r="AJ12" i="31" s="1"/>
  <c r="O4" i="4"/>
  <c r="J34" i="29"/>
  <c r="K34" i="29" s="1"/>
  <c r="C33" i="29"/>
  <c r="E33" i="29" s="1"/>
  <c r="AJ31" i="31" l="1"/>
  <c r="AJ37" i="31"/>
  <c r="O9" i="4"/>
  <c r="HY4" i="4"/>
  <c r="AJ14" i="31"/>
  <c r="AJ15" i="31" s="1"/>
  <c r="AJ40" i="31" s="1"/>
  <c r="L34" i="29"/>
  <c r="N34" i="29" s="1"/>
  <c r="W34" i="29" s="1"/>
  <c r="AE34" i="29" s="1"/>
  <c r="AJ16" i="31" l="1"/>
  <c r="AJ34" i="31"/>
  <c r="AK23" i="31"/>
  <c r="AK10" i="31" s="1"/>
  <c r="AK11" i="31" s="1"/>
  <c r="AK12" i="31" s="1"/>
  <c r="J35" i="29"/>
  <c r="K35" i="29" s="1"/>
  <c r="N13" i="4"/>
  <c r="N14" i="4" s="1"/>
  <c r="N16" i="4" s="1"/>
  <c r="C34" i="29"/>
  <c r="E34" i="29" s="1"/>
  <c r="P4" i="4"/>
  <c r="P9" i="4" s="1"/>
  <c r="P12" i="4" s="1"/>
  <c r="O12" i="4"/>
  <c r="HY9" i="4"/>
  <c r="AK31" i="31" l="1"/>
  <c r="AK37" i="31"/>
  <c r="L35" i="29"/>
  <c r="N35" i="29" s="1"/>
  <c r="W35" i="29" s="1"/>
  <c r="AE35" i="29" s="1"/>
  <c r="AK14" i="31"/>
  <c r="AK15" i="31" s="1"/>
  <c r="AK40" i="31" s="1"/>
  <c r="HY12" i="4"/>
  <c r="O13" i="4"/>
  <c r="HY13" i="4" s="1"/>
  <c r="O268" i="30"/>
  <c r="AK16" i="31" l="1"/>
  <c r="AK34" i="31"/>
  <c r="AL23" i="31"/>
  <c r="AL10" i="31" s="1"/>
  <c r="AL11" i="31" s="1"/>
  <c r="AL12" i="31" s="1"/>
  <c r="O14" i="4"/>
  <c r="P268" i="30"/>
  <c r="AL31" i="31" l="1"/>
  <c r="AL37" i="31"/>
  <c r="J36" i="29"/>
  <c r="Q4" i="4"/>
  <c r="Q9" i="4" s="1"/>
  <c r="Q12" i="4" s="1"/>
  <c r="O16" i="4"/>
  <c r="HY16" i="4" s="1"/>
  <c r="HY14" i="4"/>
  <c r="P13" i="4"/>
  <c r="P14" i="4" s="1"/>
  <c r="P16" i="4" s="1"/>
  <c r="AL14" i="31"/>
  <c r="AL15" i="31" s="1"/>
  <c r="AL40" i="31" s="1"/>
  <c r="AL16" i="31" l="1"/>
  <c r="AL34" i="31"/>
  <c r="R23" i="4"/>
  <c r="R25" i="4" s="1"/>
  <c r="K36" i="29"/>
  <c r="C36" i="29"/>
  <c r="E36" i="29" s="1"/>
  <c r="Q268" i="30"/>
  <c r="C35" i="29"/>
  <c r="L36" i="29"/>
  <c r="R4" i="4" l="1"/>
  <c r="E35" i="29"/>
  <c r="E268" i="29" s="1"/>
  <c r="C268" i="29"/>
  <c r="R31" i="4"/>
  <c r="R32" i="4" s="1"/>
  <c r="R33" i="4" s="1"/>
  <c r="J37" i="29"/>
  <c r="N36" i="29"/>
  <c r="W36" i="29" s="1"/>
  <c r="AE36" i="29" s="1"/>
  <c r="AM23" i="31" l="1"/>
  <c r="AM10" i="31" s="1"/>
  <c r="AM11" i="31" s="1"/>
  <c r="AM12" i="31" s="1"/>
  <c r="K37" i="29"/>
  <c r="Q13" i="4"/>
  <c r="Q14" i="4" s="1"/>
  <c r="Q16" i="4" s="1"/>
  <c r="S23" i="4"/>
  <c r="S25" i="4" s="1"/>
  <c r="S4" i="4"/>
  <c r="S9" i="4" s="1"/>
  <c r="L37" i="29"/>
  <c r="R9" i="4"/>
  <c r="AM31" i="31" l="1"/>
  <c r="AM37" i="31"/>
  <c r="C37" i="29"/>
  <c r="E37" i="29" s="1"/>
  <c r="AM14" i="31"/>
  <c r="AM15" i="31" s="1"/>
  <c r="AM40" i="31" s="1"/>
  <c r="N37" i="29"/>
  <c r="W37" i="29" s="1"/>
  <c r="AE37" i="29" s="1"/>
  <c r="R12" i="4"/>
  <c r="R39" i="4"/>
  <c r="R38" i="4"/>
  <c r="S15" i="4"/>
  <c r="S31" i="4"/>
  <c r="S32" i="4" s="1"/>
  <c r="S33" i="4" s="1"/>
  <c r="S11" i="4"/>
  <c r="J38" i="29"/>
  <c r="AM16" i="31" l="1"/>
  <c r="AM34" i="31"/>
  <c r="R41" i="4"/>
  <c r="R42" i="4" s="1"/>
  <c r="AN23" i="31"/>
  <c r="AN10" i="31" s="1"/>
  <c r="AN11" i="31" s="1"/>
  <c r="AN12" i="31" s="1"/>
  <c r="T23" i="4"/>
  <c r="T25" i="4" s="1"/>
  <c r="R13" i="4"/>
  <c r="R14" i="4" s="1"/>
  <c r="L38" i="29"/>
  <c r="S12" i="4"/>
  <c r="T31" i="4"/>
  <c r="T32" i="4" s="1"/>
  <c r="C38" i="29"/>
  <c r="E38" i="29" s="1"/>
  <c r="K38" i="29"/>
  <c r="AN31" i="31" l="1"/>
  <c r="AN37" i="31"/>
  <c r="R16" i="4"/>
  <c r="T4" i="4"/>
  <c r="S39" i="4"/>
  <c r="AN14" i="31"/>
  <c r="AN15" i="31" s="1"/>
  <c r="AN40" i="31" s="1"/>
  <c r="T15" i="4"/>
  <c r="N38" i="29"/>
  <c r="T33" i="4"/>
  <c r="J39" i="29"/>
  <c r="S38" i="4"/>
  <c r="S13" i="4"/>
  <c r="S14" i="4" s="1"/>
  <c r="S16" i="4" s="1"/>
  <c r="T11" i="4"/>
  <c r="AN16" i="31" l="1"/>
  <c r="AN34" i="31"/>
  <c r="S41" i="4"/>
  <c r="S42" i="4" s="1"/>
  <c r="U11" i="4"/>
  <c r="T9" i="4"/>
  <c r="T39" i="4"/>
  <c r="C39" i="29"/>
  <c r="E39" i="29" s="1"/>
  <c r="T38" i="4"/>
  <c r="U23" i="4"/>
  <c r="U25" i="4" s="1"/>
  <c r="K39" i="29"/>
  <c r="U15" i="4"/>
  <c r="L39" i="29"/>
  <c r="W38" i="29"/>
  <c r="AE38" i="29" s="1"/>
  <c r="T41" i="4" l="1"/>
  <c r="T42" i="4" s="1"/>
  <c r="U31" i="4"/>
  <c r="U32" i="4" s="1"/>
  <c r="U33" i="4" s="1"/>
  <c r="AO23" i="31"/>
  <c r="AO10" i="31" s="1"/>
  <c r="AO11" i="31" s="1"/>
  <c r="AO12" i="31" s="1"/>
  <c r="U4" i="4"/>
  <c r="N39" i="29"/>
  <c r="T12" i="4"/>
  <c r="J40" i="29"/>
  <c r="AO31" i="31" l="1"/>
  <c r="AO37" i="31"/>
  <c r="U9" i="4"/>
  <c r="J41" i="29"/>
  <c r="K41" i="29" s="1"/>
  <c r="T13" i="4"/>
  <c r="T14" i="4" s="1"/>
  <c r="K40" i="29"/>
  <c r="V23" i="4"/>
  <c r="V25" i="4" s="1"/>
  <c r="V31" i="4"/>
  <c r="V32" i="4" s="1"/>
  <c r="AO14" i="31"/>
  <c r="AO15" i="31" s="1"/>
  <c r="AO40" i="31" s="1"/>
  <c r="W39" i="29"/>
  <c r="AE39" i="29" s="1"/>
  <c r="C40" i="29"/>
  <c r="E40" i="29" s="1"/>
  <c r="L40" i="29"/>
  <c r="AO16" i="31" l="1"/>
  <c r="AO34" i="31"/>
  <c r="V33" i="4"/>
  <c r="N40" i="29"/>
  <c r="W40" i="29" s="1"/>
  <c r="AE40" i="29" s="1"/>
  <c r="V11" i="4"/>
  <c r="T16" i="4"/>
  <c r="V15" i="4"/>
  <c r="V4" i="4"/>
  <c r="L41" i="29"/>
  <c r="N41" i="29" s="1"/>
  <c r="W41" i="29" s="1"/>
  <c r="AE41" i="29" s="1"/>
  <c r="AP23" i="31"/>
  <c r="AP10" i="31" s="1"/>
  <c r="AP11" i="31" s="1"/>
  <c r="AP12" i="31" s="1"/>
  <c r="U39" i="4"/>
  <c r="U38" i="4"/>
  <c r="U12" i="4"/>
  <c r="AP31" i="31" l="1"/>
  <c r="AP37" i="31"/>
  <c r="U41" i="4"/>
  <c r="U42" i="4" s="1"/>
  <c r="AR23" i="31"/>
  <c r="AR10" i="31" s="1"/>
  <c r="AR11" i="31" s="1"/>
  <c r="C41" i="29"/>
  <c r="E41" i="29" s="1"/>
  <c r="V38" i="4"/>
  <c r="V39" i="4"/>
  <c r="V9" i="4"/>
  <c r="AQ23" i="31"/>
  <c r="AQ10" i="31" s="1"/>
  <c r="AQ11" i="31" s="1"/>
  <c r="AQ12" i="31" s="1"/>
  <c r="AQ37" i="31" s="1"/>
  <c r="W11" i="4"/>
  <c r="J42" i="29"/>
  <c r="K42" i="29" s="1"/>
  <c r="U13" i="4"/>
  <c r="U14" i="4" s="1"/>
  <c r="W23" i="4"/>
  <c r="W25" i="4" s="1"/>
  <c r="AP14" i="31"/>
  <c r="AP15" i="31" s="1"/>
  <c r="AP40" i="31" s="1"/>
  <c r="W15" i="4"/>
  <c r="AQ14" i="31" l="1"/>
  <c r="AQ15" i="31" s="1"/>
  <c r="AQ40" i="31" s="1"/>
  <c r="AQ31" i="31"/>
  <c r="AP16" i="31"/>
  <c r="AP34" i="31"/>
  <c r="V41" i="4"/>
  <c r="V42" i="4" s="1"/>
  <c r="V12" i="4"/>
  <c r="AR12" i="31"/>
  <c r="L42" i="29"/>
  <c r="N42" i="29" s="1"/>
  <c r="W42" i="29" s="1"/>
  <c r="AE42" i="29" s="1"/>
  <c r="U16" i="4"/>
  <c r="W31" i="4"/>
  <c r="W32" i="4" s="1"/>
  <c r="W33" i="4" s="1"/>
  <c r="W4" i="4"/>
  <c r="W9" i="4" s="1"/>
  <c r="W12" i="4" s="1"/>
  <c r="AR31" i="31" l="1"/>
  <c r="AR37" i="31"/>
  <c r="AQ16" i="31"/>
  <c r="AQ34" i="31"/>
  <c r="AS23" i="31"/>
  <c r="AS10" i="31" s="1"/>
  <c r="AS11" i="31" s="1"/>
  <c r="AS12" i="31" s="1"/>
  <c r="AS37" i="31" s="1"/>
  <c r="J43" i="29"/>
  <c r="K43" i="29" s="1"/>
  <c r="X4" i="4"/>
  <c r="X9" i="4" s="1"/>
  <c r="V13" i="4"/>
  <c r="V14" i="4" s="1"/>
  <c r="AR14" i="31"/>
  <c r="AR15" i="31" s="1"/>
  <c r="AR40" i="31" s="1"/>
  <c r="X23" i="4"/>
  <c r="X25" i="4" s="1"/>
  <c r="AS14" i="31" l="1"/>
  <c r="AS15" i="31" s="1"/>
  <c r="AS40" i="31" s="1"/>
  <c r="AS31" i="31"/>
  <c r="AR16" i="31"/>
  <c r="AR34" i="31"/>
  <c r="V16" i="4"/>
  <c r="X11" i="4"/>
  <c r="X12" i="4" s="1"/>
  <c r="X15" i="4"/>
  <c r="W39" i="4"/>
  <c r="L43" i="29"/>
  <c r="N43" i="29" s="1"/>
  <c r="W43" i="29" s="1"/>
  <c r="AE43" i="29" s="1"/>
  <c r="C42" i="29"/>
  <c r="E42" i="29" s="1"/>
  <c r="W38" i="4"/>
  <c r="X31" i="4"/>
  <c r="X32" i="4" s="1"/>
  <c r="X33" i="4" s="1"/>
  <c r="AS16" i="31" l="1"/>
  <c r="AS34" i="31"/>
  <c r="W41" i="4"/>
  <c r="W42" i="4" s="1"/>
  <c r="Y23" i="4"/>
  <c r="Y25" i="4" s="1"/>
  <c r="AT23" i="31"/>
  <c r="AT10" i="31" s="1"/>
  <c r="AT11" i="31" s="1"/>
  <c r="AT12" i="31" s="1"/>
  <c r="Y4" i="4"/>
  <c r="Y9" i="4" s="1"/>
  <c r="J44" i="29"/>
  <c r="K44" i="29" s="1"/>
  <c r="W13" i="4"/>
  <c r="W14" i="4" s="1"/>
  <c r="W16" i="4" s="1"/>
  <c r="Y31" i="4"/>
  <c r="Y32" i="4" s="1"/>
  <c r="C43" i="29"/>
  <c r="E43" i="29" s="1"/>
  <c r="AT31" i="31" l="1"/>
  <c r="AT37" i="31"/>
  <c r="X39" i="4"/>
  <c r="L44" i="29"/>
  <c r="N44" i="29" s="1"/>
  <c r="W44" i="29" s="1"/>
  <c r="AE44" i="29" s="1"/>
  <c r="AT14" i="31"/>
  <c r="AT15" i="31" s="1"/>
  <c r="AT40" i="31" s="1"/>
  <c r="Y15" i="4"/>
  <c r="X13" i="4"/>
  <c r="X14" i="4" s="1"/>
  <c r="X16" i="4" s="1"/>
  <c r="X38" i="4"/>
  <c r="Y33" i="4"/>
  <c r="Y11" i="4"/>
  <c r="Y12" i="4" s="1"/>
  <c r="X41" i="4" l="1"/>
  <c r="X42" i="4" s="1"/>
  <c r="AT16" i="31"/>
  <c r="AT34" i="31"/>
  <c r="C44" i="29"/>
  <c r="E44" i="29" s="1"/>
  <c r="Y39" i="4"/>
  <c r="Z23" i="4"/>
  <c r="Z25" i="4" s="1"/>
  <c r="Z11" i="4"/>
  <c r="Y38" i="4"/>
  <c r="J45" i="29"/>
  <c r="K45" i="29" s="1"/>
  <c r="Z15" i="4"/>
  <c r="AU23" i="31"/>
  <c r="AU10" i="31" s="1"/>
  <c r="AU11" i="31" s="1"/>
  <c r="AU12" i="31" s="1"/>
  <c r="AU31" i="31" l="1"/>
  <c r="AU37" i="31"/>
  <c r="Y41" i="4"/>
  <c r="Y42" i="4" s="1"/>
  <c r="AU14" i="31"/>
  <c r="AU15" i="31" s="1"/>
  <c r="AU40" i="31" s="1"/>
  <c r="Z4" i="4"/>
  <c r="Z9" i="4" s="1"/>
  <c r="Z12" i="4" s="1"/>
  <c r="L45" i="29"/>
  <c r="N45" i="29" s="1"/>
  <c r="W45" i="29" s="1"/>
  <c r="AE45" i="29" s="1"/>
  <c r="Y13" i="4"/>
  <c r="Y14" i="4" s="1"/>
  <c r="Y16" i="4" s="1"/>
  <c r="Z31" i="4"/>
  <c r="Z32" i="4" s="1"/>
  <c r="Z33" i="4" s="1"/>
  <c r="AU16" i="31" l="1"/>
  <c r="AU34" i="31"/>
  <c r="AV23" i="31"/>
  <c r="AV10" i="31" s="1"/>
  <c r="AV11" i="31" s="1"/>
  <c r="AV12" i="31" s="1"/>
  <c r="C45" i="29"/>
  <c r="E45" i="29" s="1"/>
  <c r="J46" i="29"/>
  <c r="K46" i="29" s="1"/>
  <c r="AA23" i="4"/>
  <c r="AA25" i="4" s="1"/>
  <c r="AA31" i="4"/>
  <c r="AA32" i="4" s="1"/>
  <c r="AV31" i="31" l="1"/>
  <c r="AV37" i="31"/>
  <c r="AA15" i="4"/>
  <c r="AA4" i="4"/>
  <c r="AA9" i="4" s="1"/>
  <c r="AA33" i="4"/>
  <c r="L46" i="29"/>
  <c r="N46" i="29" s="1"/>
  <c r="W46" i="29" s="1"/>
  <c r="AE46" i="29" s="1"/>
  <c r="Z39" i="4"/>
  <c r="AV14" i="31"/>
  <c r="AV15" i="31" s="1"/>
  <c r="AV40" i="31" s="1"/>
  <c r="AA11" i="4"/>
  <c r="Z38" i="4"/>
  <c r="AV16" i="31" l="1"/>
  <c r="AV34" i="31"/>
  <c r="Z41" i="4"/>
  <c r="Z42" i="4" s="1"/>
  <c r="C46" i="29"/>
  <c r="E46" i="29" s="1"/>
  <c r="AA12" i="4"/>
  <c r="J47" i="29"/>
  <c r="K47" i="29" s="1"/>
  <c r="AB11" i="4"/>
  <c r="Z13" i="4"/>
  <c r="Z14" i="4" s="1"/>
  <c r="Z16" i="4" s="1"/>
  <c r="AB23" i="4"/>
  <c r="AB25" i="4" s="1"/>
  <c r="AA39" i="4"/>
  <c r="AW23" i="31"/>
  <c r="AW10" i="31" s="1"/>
  <c r="AW11" i="31" s="1"/>
  <c r="AW12" i="31" s="1"/>
  <c r="AB15" i="4"/>
  <c r="AA38" i="4"/>
  <c r="AA41" i="4" s="1"/>
  <c r="AA42" i="4" s="1"/>
  <c r="AW31" i="31" l="1"/>
  <c r="AW37" i="31"/>
  <c r="P269" i="30"/>
  <c r="O269" i="30"/>
  <c r="AW14" i="31"/>
  <c r="AW15" i="31" s="1"/>
  <c r="AW40" i="31" s="1"/>
  <c r="L47" i="29"/>
  <c r="N47" i="29" s="1"/>
  <c r="W47" i="29" s="1"/>
  <c r="AE47" i="29" s="1"/>
  <c r="AB31" i="4"/>
  <c r="AB32" i="4" s="1"/>
  <c r="AB33" i="4" s="1"/>
  <c r="AB4" i="4"/>
  <c r="AB9" i="4" s="1"/>
  <c r="AB12" i="4" s="1"/>
  <c r="AW16" i="31" l="1"/>
  <c r="AW34" i="31"/>
  <c r="AX23" i="31"/>
  <c r="AX10" i="31" s="1"/>
  <c r="AX11" i="31" s="1"/>
  <c r="AX12" i="31" s="1"/>
  <c r="AA13" i="4"/>
  <c r="AA14" i="4" s="1"/>
  <c r="AA16" i="4" s="1"/>
  <c r="AC31" i="4"/>
  <c r="AC32" i="4" s="1"/>
  <c r="AC23" i="4"/>
  <c r="AC25" i="4" s="1"/>
  <c r="AC4" i="4"/>
  <c r="AC9" i="4" s="1"/>
  <c r="AX31" i="31" l="1"/>
  <c r="AX37" i="31"/>
  <c r="AC11" i="4"/>
  <c r="AC12" i="4" s="1"/>
  <c r="C47" i="29"/>
  <c r="Q269" i="30"/>
  <c r="J48" i="29"/>
  <c r="AB39" i="4"/>
  <c r="AX14" i="31"/>
  <c r="AX15" i="31" s="1"/>
  <c r="AX40" i="31" s="1"/>
  <c r="AC15" i="4"/>
  <c r="AB38" i="4"/>
  <c r="AC33" i="4"/>
  <c r="AX16" i="31" l="1"/>
  <c r="AX34" i="31"/>
  <c r="AB41" i="4"/>
  <c r="AB42" i="4" s="1"/>
  <c r="E47" i="29"/>
  <c r="E269" i="29" s="1"/>
  <c r="C269" i="29"/>
  <c r="AD23" i="4"/>
  <c r="AD25" i="4" s="1"/>
  <c r="L48" i="29"/>
  <c r="AB13" i="4"/>
  <c r="AB14" i="4" s="1"/>
  <c r="AB16" i="4" s="1"/>
  <c r="AC38" i="4"/>
  <c r="AD15" i="4"/>
  <c r="K48" i="29"/>
  <c r="AC39" i="4"/>
  <c r="C48" i="29"/>
  <c r="E48" i="29" s="1"/>
  <c r="AD4" i="4" l="1"/>
  <c r="AD31" i="4"/>
  <c r="AD32" i="4" s="1"/>
  <c r="AD33" i="4" s="1"/>
  <c r="N48" i="29"/>
  <c r="W48" i="29" s="1"/>
  <c r="AE48" i="29" s="1"/>
  <c r="J49" i="29"/>
  <c r="AC13" i="4"/>
  <c r="AC14" i="4" s="1"/>
  <c r="AC16" i="4" s="1"/>
  <c r="AC41" i="4"/>
  <c r="AC42" i="4" s="1"/>
  <c r="AE31" i="4" l="1"/>
  <c r="AE32" i="4" s="1"/>
  <c r="L49" i="29"/>
  <c r="C49" i="29"/>
  <c r="E49" i="29" s="1"/>
  <c r="AY23" i="31"/>
  <c r="AY10" i="31" s="1"/>
  <c r="AY11" i="31" s="1"/>
  <c r="AY12" i="31" s="1"/>
  <c r="AE23" i="4"/>
  <c r="AE25" i="4" s="1"/>
  <c r="K49" i="29"/>
  <c r="AD9" i="4"/>
  <c r="AY31" i="31" l="1"/>
  <c r="AY37" i="31"/>
  <c r="AE33" i="4"/>
  <c r="AE15" i="4"/>
  <c r="N49" i="29"/>
  <c r="W49" i="29" s="1"/>
  <c r="AE49" i="29" s="1"/>
  <c r="AD11" i="4"/>
  <c r="AY14" i="31"/>
  <c r="AY15" i="31" s="1"/>
  <c r="AY40" i="31" s="1"/>
  <c r="AE4" i="4"/>
  <c r="AD39" i="4"/>
  <c r="J50" i="29"/>
  <c r="AD38" i="4"/>
  <c r="AY16" i="31" l="1"/>
  <c r="AY34" i="31"/>
  <c r="AD41" i="4"/>
  <c r="AD42" i="4" s="1"/>
  <c r="AE39" i="4"/>
  <c r="C50" i="29"/>
  <c r="E50" i="29" s="1"/>
  <c r="AF15" i="4"/>
  <c r="AE9" i="4"/>
  <c r="AD12" i="4"/>
  <c r="K50" i="29"/>
  <c r="AZ23" i="31"/>
  <c r="AZ10" i="31" s="1"/>
  <c r="AZ11" i="31" s="1"/>
  <c r="AZ12" i="31" s="1"/>
  <c r="AE38" i="4"/>
  <c r="AF23" i="4"/>
  <c r="AF25" i="4" s="1"/>
  <c r="L50" i="29"/>
  <c r="AZ31" i="31" l="1"/>
  <c r="AZ37" i="31"/>
  <c r="AE41" i="4"/>
  <c r="AE42" i="4" s="1"/>
  <c r="AZ14" i="31"/>
  <c r="AZ15" i="31" s="1"/>
  <c r="AZ40" i="31" s="1"/>
  <c r="AF31" i="4"/>
  <c r="AF32" i="4" s="1"/>
  <c r="AF33" i="4" s="1"/>
  <c r="AF4" i="4"/>
  <c r="N50" i="29"/>
  <c r="AD13" i="4"/>
  <c r="AD14" i="4" s="1"/>
  <c r="AE11" i="4"/>
  <c r="J51" i="29"/>
  <c r="AZ16" i="31" l="1"/>
  <c r="AZ34" i="31"/>
  <c r="AD16" i="4"/>
  <c r="L51" i="29"/>
  <c r="AE12" i="4"/>
  <c r="AF9" i="4"/>
  <c r="K51" i="29"/>
  <c r="W50" i="29"/>
  <c r="AE50" i="29" s="1"/>
  <c r="AG23" i="4"/>
  <c r="AG25" i="4" s="1"/>
  <c r="AE13" i="4"/>
  <c r="AG15" i="4" l="1"/>
  <c r="AF38" i="4"/>
  <c r="N51" i="29"/>
  <c r="W51" i="29" s="1"/>
  <c r="AE51" i="29" s="1"/>
  <c r="AG31" i="4"/>
  <c r="AG32" i="4" s="1"/>
  <c r="AG33" i="4" s="1"/>
  <c r="AF39" i="4"/>
  <c r="AF11" i="4"/>
  <c r="AF12" i="4" s="1"/>
  <c r="BA23" i="31"/>
  <c r="BA10" i="31" s="1"/>
  <c r="BA11" i="31" s="1"/>
  <c r="BA12" i="31" s="1"/>
  <c r="C51" i="29"/>
  <c r="E51" i="29" s="1"/>
  <c r="J52" i="29"/>
  <c r="AE14" i="4"/>
  <c r="AG4" i="4"/>
  <c r="BA31" i="31" l="1"/>
  <c r="BA37" i="31"/>
  <c r="BB23" i="31"/>
  <c r="BB10" i="31" s="1"/>
  <c r="BB11" i="31" s="1"/>
  <c r="BB12" i="31" s="1"/>
  <c r="AG9" i="4"/>
  <c r="AF41" i="4"/>
  <c r="AF42" i="4" s="1"/>
  <c r="BA14" i="31"/>
  <c r="BA15" i="31" s="1"/>
  <c r="BA40" i="31" s="1"/>
  <c r="J53" i="29"/>
  <c r="K53" i="29" s="1"/>
  <c r="K52" i="29"/>
  <c r="L52" i="29"/>
  <c r="AF13" i="4"/>
  <c r="AH23" i="4"/>
  <c r="AH25" i="4" s="1"/>
  <c r="AE16" i="4"/>
  <c r="BB31" i="31" l="1"/>
  <c r="BB37" i="31"/>
  <c r="BA16" i="31"/>
  <c r="BA34" i="31"/>
  <c r="AG38" i="4"/>
  <c r="AH4" i="4"/>
  <c r="L53" i="29"/>
  <c r="N53" i="29" s="1"/>
  <c r="W53" i="29" s="1"/>
  <c r="AE53" i="29" s="1"/>
  <c r="C52" i="29"/>
  <c r="E52" i="29" s="1"/>
  <c r="AG11" i="4"/>
  <c r="AG12" i="4" s="1"/>
  <c r="AG39" i="4"/>
  <c r="N52" i="29"/>
  <c r="W52" i="29" s="1"/>
  <c r="AE52" i="29" s="1"/>
  <c r="AH15" i="4"/>
  <c r="AH31" i="4"/>
  <c r="AH32" i="4" s="1"/>
  <c r="AH33" i="4" s="1"/>
  <c r="BB14" i="31"/>
  <c r="BB15" i="31" s="1"/>
  <c r="BB40" i="31" s="1"/>
  <c r="AF14" i="4"/>
  <c r="BB16" i="31" l="1"/>
  <c r="BB34" i="31"/>
  <c r="BC23" i="31"/>
  <c r="BC10" i="31" s="1"/>
  <c r="BC11" i="31" s="1"/>
  <c r="BC12" i="31" s="1"/>
  <c r="AI23" i="4"/>
  <c r="AI25" i="4" s="1"/>
  <c r="J54" i="29"/>
  <c r="K54" i="29" s="1"/>
  <c r="AG13" i="4"/>
  <c r="AG14" i="4" s="1"/>
  <c r="BD23" i="31"/>
  <c r="BD10" i="31" s="1"/>
  <c r="BD11" i="31" s="1"/>
  <c r="AG41" i="4"/>
  <c r="AG42" i="4" s="1"/>
  <c r="AF16" i="4"/>
  <c r="AH9" i="4"/>
  <c r="BC31" i="31" l="1"/>
  <c r="BC37" i="31"/>
  <c r="BD12" i="31"/>
  <c r="BD37" i="31" s="1"/>
  <c r="AG16" i="4"/>
  <c r="AH11" i="4"/>
  <c r="AH12" i="4" s="1"/>
  <c r="L54" i="29"/>
  <c r="N54" i="29" s="1"/>
  <c r="W54" i="29" s="1"/>
  <c r="AE54" i="29" s="1"/>
  <c r="AI4" i="4"/>
  <c r="AI9" i="4" s="1"/>
  <c r="AI15" i="4"/>
  <c r="C53" i="29"/>
  <c r="E53" i="29" s="1"/>
  <c r="AH38" i="4"/>
  <c r="AI31" i="4"/>
  <c r="AI32" i="4" s="1"/>
  <c r="AI33" i="4" s="1"/>
  <c r="AH39" i="4"/>
  <c r="BC14" i="31"/>
  <c r="BC15" i="31" s="1"/>
  <c r="BC40" i="31" s="1"/>
  <c r="AH41" i="4" l="1"/>
  <c r="AH42" i="4" s="1"/>
  <c r="BC16" i="31"/>
  <c r="BC34" i="31"/>
  <c r="BD14" i="31"/>
  <c r="BD15" i="31" s="1"/>
  <c r="BD40" i="31" s="1"/>
  <c r="BD31" i="31"/>
  <c r="AJ23" i="4"/>
  <c r="AJ25" i="4" s="1"/>
  <c r="J55" i="29"/>
  <c r="K55" i="29" s="1"/>
  <c r="BE23" i="31"/>
  <c r="BE10" i="31" s="1"/>
  <c r="BE11" i="31" s="1"/>
  <c r="BE12" i="31" s="1"/>
  <c r="AH13" i="4"/>
  <c r="AH14" i="4" s="1"/>
  <c r="BE31" i="31" l="1"/>
  <c r="BE37" i="31"/>
  <c r="BD16" i="31"/>
  <c r="BD34" i="31"/>
  <c r="L55" i="29"/>
  <c r="N55" i="29" s="1"/>
  <c r="W55" i="29" s="1"/>
  <c r="AE55" i="29" s="1"/>
  <c r="AH16" i="4"/>
  <c r="C54" i="29"/>
  <c r="E54" i="29" s="1"/>
  <c r="AI11" i="4"/>
  <c r="AI12" i="4" s="1"/>
  <c r="AI38" i="4"/>
  <c r="AJ15" i="4"/>
  <c r="AJ4" i="4"/>
  <c r="AJ9" i="4" s="1"/>
  <c r="AI39" i="4"/>
  <c r="BE14" i="31"/>
  <c r="BE15" i="31" s="1"/>
  <c r="BE40" i="31" s="1"/>
  <c r="AJ31" i="4"/>
  <c r="AJ32" i="4" s="1"/>
  <c r="AJ33" i="4" s="1"/>
  <c r="BE16" i="31" l="1"/>
  <c r="BE34" i="31"/>
  <c r="AI41" i="4"/>
  <c r="AI42" i="4" s="1"/>
  <c r="AK23" i="4"/>
  <c r="AK25" i="4" s="1"/>
  <c r="BF23" i="31"/>
  <c r="BF10" i="31" s="1"/>
  <c r="BF11" i="31" s="1"/>
  <c r="BF12" i="31" s="1"/>
  <c r="AI13" i="4"/>
  <c r="AI14" i="4" s="1"/>
  <c r="AI16" i="4" s="1"/>
  <c r="J56" i="29"/>
  <c r="K56" i="29" s="1"/>
  <c r="BF31" i="31" l="1"/>
  <c r="BF37" i="31"/>
  <c r="AJ38" i="4"/>
  <c r="L56" i="29"/>
  <c r="N56" i="29" s="1"/>
  <c r="W56" i="29" s="1"/>
  <c r="AE56" i="29" s="1"/>
  <c r="C55" i="29"/>
  <c r="E55" i="29" s="1"/>
  <c r="AK31" i="4"/>
  <c r="AK32" i="4" s="1"/>
  <c r="AK33" i="4" s="1"/>
  <c r="AK15" i="4"/>
  <c r="AJ11" i="4"/>
  <c r="AJ12" i="4" s="1"/>
  <c r="AK4" i="4"/>
  <c r="AK9" i="4" s="1"/>
  <c r="AJ39" i="4"/>
  <c r="BF14" i="31"/>
  <c r="BF15" i="31" s="1"/>
  <c r="BF40" i="31" s="1"/>
  <c r="BF16" i="31" l="1"/>
  <c r="BF34" i="31"/>
  <c r="AJ41" i="4"/>
  <c r="AJ42" i="4" s="1"/>
  <c r="AL23" i="4"/>
  <c r="AL25" i="4" s="1"/>
  <c r="C56" i="29"/>
  <c r="E56" i="29" s="1"/>
  <c r="BG23" i="31"/>
  <c r="BG10" i="31" s="1"/>
  <c r="BG11" i="31" s="1"/>
  <c r="BG12" i="31" s="1"/>
  <c r="J57" i="29"/>
  <c r="K57" i="29" s="1"/>
  <c r="AL31" i="4"/>
  <c r="AL32" i="4" s="1"/>
  <c r="AJ13" i="4"/>
  <c r="AJ14" i="4" s="1"/>
  <c r="AJ16" i="4" s="1"/>
  <c r="BG31" i="31" l="1"/>
  <c r="BG37" i="31"/>
  <c r="AK39" i="4"/>
  <c r="L57" i="29"/>
  <c r="N57" i="29" s="1"/>
  <c r="W57" i="29" s="1"/>
  <c r="AE57" i="29" s="1"/>
  <c r="AL33" i="4"/>
  <c r="BG14" i="31"/>
  <c r="BG15" i="31" s="1"/>
  <c r="BG40" i="31" s="1"/>
  <c r="AK38" i="4"/>
  <c r="AK11" i="4"/>
  <c r="AK12" i="4" s="1"/>
  <c r="AL15" i="4"/>
  <c r="AL4" i="4"/>
  <c r="AL9" i="4" s="1"/>
  <c r="BG16" i="31" l="1"/>
  <c r="BG34" i="31"/>
  <c r="AK41" i="4"/>
  <c r="AK42" i="4" s="1"/>
  <c r="BH23" i="31"/>
  <c r="BH10" i="31" s="1"/>
  <c r="BH11" i="31" s="1"/>
  <c r="BH12" i="31" s="1"/>
  <c r="AM4" i="4"/>
  <c r="AM9" i="4" s="1"/>
  <c r="AK13" i="4"/>
  <c r="AK14" i="4" s="1"/>
  <c r="AK16" i="4" s="1"/>
  <c r="AL38" i="4"/>
  <c r="AM23" i="4"/>
  <c r="AM25" i="4" s="1"/>
  <c r="J58" i="29"/>
  <c r="K58" i="29" s="1"/>
  <c r="AL39" i="4"/>
  <c r="AM15" i="4"/>
  <c r="BH31" i="31" l="1"/>
  <c r="BH37" i="31"/>
  <c r="AL41" i="4"/>
  <c r="AL42" i="4" s="1"/>
  <c r="AL11" i="4"/>
  <c r="AL12" i="4" s="1"/>
  <c r="C57" i="29"/>
  <c r="E57" i="29" s="1"/>
  <c r="L58" i="29"/>
  <c r="N58" i="29" s="1"/>
  <c r="W58" i="29" s="1"/>
  <c r="AE58" i="29" s="1"/>
  <c r="AM31" i="4"/>
  <c r="AM32" i="4" s="1"/>
  <c r="AM33" i="4" s="1"/>
  <c r="BH14" i="31"/>
  <c r="BH15" i="31" s="1"/>
  <c r="BH40" i="31" s="1"/>
  <c r="BH16" i="31" l="1"/>
  <c r="BH34" i="31"/>
  <c r="BI23" i="31"/>
  <c r="BI10" i="31" s="1"/>
  <c r="BI11" i="31" s="1"/>
  <c r="BI12" i="31" s="1"/>
  <c r="C58" i="29"/>
  <c r="E58" i="29" s="1"/>
  <c r="J59" i="29"/>
  <c r="K59" i="29" s="1"/>
  <c r="AM11" i="4"/>
  <c r="AM12" i="4" s="1"/>
  <c r="AL13" i="4"/>
  <c r="AL14" i="4" s="1"/>
  <c r="AL16" i="4" s="1"/>
  <c r="AN23" i="4"/>
  <c r="AN25" i="4" s="1"/>
  <c r="BI31" i="31" l="1"/>
  <c r="BI37" i="31"/>
  <c r="AM39" i="4"/>
  <c r="O270" i="30"/>
  <c r="AN4" i="4"/>
  <c r="AN9" i="4" s="1"/>
  <c r="L59" i="29"/>
  <c r="N59" i="29" s="1"/>
  <c r="W59" i="29" s="1"/>
  <c r="AE59" i="29" s="1"/>
  <c r="AM38" i="4"/>
  <c r="AM41" i="4" s="1"/>
  <c r="AM42" i="4" s="1"/>
  <c r="K270" i="29"/>
  <c r="BI14" i="31"/>
  <c r="BI15" i="31" s="1"/>
  <c r="BI40" i="31" s="1"/>
  <c r="P270" i="30"/>
  <c r="AN15" i="4"/>
  <c r="AN31" i="4"/>
  <c r="AN32" i="4" s="1"/>
  <c r="AN33" i="4" s="1"/>
  <c r="AM13" i="4"/>
  <c r="AM14" i="4" s="1"/>
  <c r="AM16" i="4" s="1"/>
  <c r="BI16" i="31" l="1"/>
  <c r="BI34" i="31"/>
  <c r="AO31" i="4"/>
  <c r="AO32" i="4" s="1"/>
  <c r="BJ23" i="31"/>
  <c r="BJ10" i="31" s="1"/>
  <c r="BJ11" i="31" s="1"/>
  <c r="BJ12" i="31" s="1"/>
  <c r="AO23" i="4"/>
  <c r="AO25" i="4" s="1"/>
  <c r="BJ31" i="31" l="1"/>
  <c r="BJ37" i="31"/>
  <c r="AO33" i="4"/>
  <c r="AN38" i="4"/>
  <c r="AO4" i="4"/>
  <c r="AO9" i="4" s="1"/>
  <c r="AN11" i="4"/>
  <c r="AN12" i="4" s="1"/>
  <c r="AN39" i="4"/>
  <c r="C59" i="29"/>
  <c r="Q270" i="30"/>
  <c r="J60" i="29"/>
  <c r="AO15" i="4"/>
  <c r="BJ14" i="31"/>
  <c r="BJ15" i="31" s="1"/>
  <c r="BJ40" i="31" s="1"/>
  <c r="BJ16" i="31" l="1"/>
  <c r="BJ34" i="31"/>
  <c r="AP15" i="4"/>
  <c r="K60" i="29"/>
  <c r="AO38" i="4"/>
  <c r="AN13" i="4"/>
  <c r="AN14" i="4" s="1"/>
  <c r="AN16" i="4" s="1"/>
  <c r="AO39" i="4"/>
  <c r="C270" i="29"/>
  <c r="E59" i="29"/>
  <c r="E270" i="29" s="1"/>
  <c r="L60" i="29"/>
  <c r="AP23" i="4"/>
  <c r="AP25" i="4" s="1"/>
  <c r="AN41" i="4"/>
  <c r="AN42" i="4" s="1"/>
  <c r="N60" i="29" l="1"/>
  <c r="W60" i="29" s="1"/>
  <c r="AE60" i="29" s="1"/>
  <c r="J61" i="29"/>
  <c r="AO11" i="4"/>
  <c r="AO12" i="4" s="1"/>
  <c r="AP31" i="4"/>
  <c r="AP32" i="4" s="1"/>
  <c r="AP33" i="4" s="1"/>
  <c r="C60" i="29"/>
  <c r="E60" i="29" s="1"/>
  <c r="AP4" i="4"/>
  <c r="AO41" i="4"/>
  <c r="AO42" i="4" s="1"/>
  <c r="BK23" i="31" l="1"/>
  <c r="BK10" i="31" s="1"/>
  <c r="BK11" i="31" s="1"/>
  <c r="BK12" i="31" s="1"/>
  <c r="AQ23" i="4"/>
  <c r="AQ25" i="4" s="1"/>
  <c r="K61" i="29"/>
  <c r="AP9" i="4"/>
  <c r="AO13" i="4"/>
  <c r="AO14" i="4" s="1"/>
  <c r="AO16" i="4" s="1"/>
  <c r="IB16" i="4" s="1"/>
  <c r="L61" i="29"/>
  <c r="C61" i="29"/>
  <c r="E61" i="29" s="1"/>
  <c r="IB12" i="4"/>
  <c r="AQ31" i="4"/>
  <c r="AQ32" i="4" s="1"/>
  <c r="BK31" i="31" l="1"/>
  <c r="BK37" i="31"/>
  <c r="N61" i="29"/>
  <c r="W61" i="29" s="1"/>
  <c r="AE61" i="29" s="1"/>
  <c r="AQ15" i="4"/>
  <c r="J62" i="29"/>
  <c r="AP11" i="4"/>
  <c r="AP12" i="4" s="1"/>
  <c r="AQ4" i="4"/>
  <c r="AP39" i="4"/>
  <c r="BK14" i="31"/>
  <c r="BK15" i="31" s="1"/>
  <c r="BK40" i="31" s="1"/>
  <c r="AP38" i="4"/>
  <c r="AQ33" i="4"/>
  <c r="BK16" i="31" l="1"/>
  <c r="BK34" i="31"/>
  <c r="C62" i="29"/>
  <c r="E62" i="29" s="1"/>
  <c r="AQ39" i="4"/>
  <c r="BL23" i="31"/>
  <c r="BL10" i="31" s="1"/>
  <c r="BL11" i="31" s="1"/>
  <c r="BL12" i="31" s="1"/>
  <c r="AR23" i="4"/>
  <c r="AR25" i="4" s="1"/>
  <c r="AR15" i="4"/>
  <c r="AQ38" i="4"/>
  <c r="AQ9" i="4"/>
  <c r="AP13" i="4"/>
  <c r="K62" i="29"/>
  <c r="L62" i="29"/>
  <c r="AP41" i="4"/>
  <c r="AP42" i="4" s="1"/>
  <c r="BL31" i="31" l="1"/>
  <c r="BL37" i="31"/>
  <c r="AQ41" i="4"/>
  <c r="AQ42" i="4" s="1"/>
  <c r="AR31" i="4"/>
  <c r="AR32" i="4" s="1"/>
  <c r="AR33" i="4" s="1"/>
  <c r="N62" i="29"/>
  <c r="W62" i="29" s="1"/>
  <c r="AE62" i="29" s="1"/>
  <c r="J63" i="29"/>
  <c r="BL14" i="31"/>
  <c r="BL15" i="31" s="1"/>
  <c r="BL40" i="31" s="1"/>
  <c r="AQ11" i="4"/>
  <c r="AQ12" i="4" s="1"/>
  <c r="AR4" i="4"/>
  <c r="AP14" i="4"/>
  <c r="BL16" i="31" l="1"/>
  <c r="BL34" i="31"/>
  <c r="AR9" i="4"/>
  <c r="C63" i="29"/>
  <c r="E63" i="29" s="1"/>
  <c r="BM23" i="31"/>
  <c r="BM10" i="31" s="1"/>
  <c r="BM11" i="31" s="1"/>
  <c r="BM12" i="31" s="1"/>
  <c r="AP16" i="4"/>
  <c r="AS31" i="4"/>
  <c r="AS32" i="4" s="1"/>
  <c r="K63" i="29"/>
  <c r="L63" i="29"/>
  <c r="AS23" i="4"/>
  <c r="AS25" i="4" s="1"/>
  <c r="BM31" i="31" l="1"/>
  <c r="BM37" i="31"/>
  <c r="AS33" i="4"/>
  <c r="AR39" i="4"/>
  <c r="AS15" i="4"/>
  <c r="AS4" i="4"/>
  <c r="AR38" i="4"/>
  <c r="AR11" i="4"/>
  <c r="J64" i="29"/>
  <c r="AQ13" i="4"/>
  <c r="N63" i="29"/>
  <c r="W63" i="29" s="1"/>
  <c r="AE63" i="29" s="1"/>
  <c r="BM14" i="31"/>
  <c r="BM15" i="31" s="1"/>
  <c r="BM40" i="31" s="1"/>
  <c r="AR41" i="4" l="1"/>
  <c r="AR42" i="4" s="1"/>
  <c r="BM16" i="31"/>
  <c r="BM34" i="31"/>
  <c r="BN23" i="31"/>
  <c r="BN10" i="31" s="1"/>
  <c r="BN11" i="31" s="1"/>
  <c r="BN12" i="31" s="1"/>
  <c r="AS38" i="4"/>
  <c r="L64" i="29"/>
  <c r="J65" i="29"/>
  <c r="K65" i="29" s="1"/>
  <c r="AT15" i="4"/>
  <c r="AT23" i="4"/>
  <c r="AT25" i="4" s="1"/>
  <c r="AS39" i="4"/>
  <c r="K64" i="29"/>
  <c r="AR12" i="4"/>
  <c r="AQ14" i="4"/>
  <c r="AS9" i="4"/>
  <c r="AR13" i="4"/>
  <c r="BN31" i="31" l="1"/>
  <c r="BN37" i="31"/>
  <c r="C64" i="29"/>
  <c r="E64" i="29" s="1"/>
  <c r="AT4" i="4"/>
  <c r="AS41" i="4"/>
  <c r="AS42" i="4" s="1"/>
  <c r="L65" i="29"/>
  <c r="N65" i="29" s="1"/>
  <c r="W65" i="29" s="1"/>
  <c r="AE65" i="29" s="1"/>
  <c r="N64" i="29"/>
  <c r="AR14" i="4"/>
  <c r="AR16" i="4" s="1"/>
  <c r="AT31" i="4"/>
  <c r="AT32" i="4" s="1"/>
  <c r="AT33" i="4" s="1"/>
  <c r="BN14" i="31"/>
  <c r="BN15" i="31" s="1"/>
  <c r="BN40" i="31" s="1"/>
  <c r="AQ16" i="4"/>
  <c r="AS11" i="4"/>
  <c r="AS12" i="4" s="1"/>
  <c r="BN16" i="31" l="1"/>
  <c r="BN34" i="31"/>
  <c r="BP23" i="31"/>
  <c r="BP10" i="31" s="1"/>
  <c r="BP11" i="31" s="1"/>
  <c r="AU4" i="4"/>
  <c r="AU9" i="4" s="1"/>
  <c r="AU31" i="4"/>
  <c r="AU32" i="4" s="1"/>
  <c r="C65" i="29"/>
  <c r="E65" i="29" s="1"/>
  <c r="J66" i="29"/>
  <c r="K66" i="29" s="1"/>
  <c r="AS13" i="4"/>
  <c r="AS14" i="4" s="1"/>
  <c r="W64" i="29"/>
  <c r="AE64" i="29" s="1"/>
  <c r="AU23" i="4"/>
  <c r="AU25" i="4" s="1"/>
  <c r="AT9" i="4"/>
  <c r="AU33" i="4" l="1"/>
  <c r="AS16" i="4"/>
  <c r="L66" i="29"/>
  <c r="N66" i="29" s="1"/>
  <c r="AT38" i="4"/>
  <c r="AU15" i="4"/>
  <c r="BO23" i="31"/>
  <c r="BO10" i="31" s="1"/>
  <c r="BO11" i="31" s="1"/>
  <c r="BO12" i="31" s="1"/>
  <c r="AT39" i="4"/>
  <c r="W66" i="29"/>
  <c r="AE66" i="29" s="1"/>
  <c r="AT11" i="4"/>
  <c r="AT12" i="4" s="1"/>
  <c r="BO31" i="31" l="1"/>
  <c r="BO37" i="31"/>
  <c r="C66" i="29"/>
  <c r="E66" i="29" s="1"/>
  <c r="AT13" i="4"/>
  <c r="AT14" i="4" s="1"/>
  <c r="AU11" i="4"/>
  <c r="AU12" i="4" s="1"/>
  <c r="AT41" i="4"/>
  <c r="AT42" i="4" s="1"/>
  <c r="BQ23" i="31"/>
  <c r="BQ10" i="31" s="1"/>
  <c r="BQ11" i="31" s="1"/>
  <c r="AV15" i="4"/>
  <c r="AU38" i="4"/>
  <c r="J67" i="29"/>
  <c r="K67" i="29" s="1"/>
  <c r="AV4" i="4"/>
  <c r="AV9" i="4" s="1"/>
  <c r="BO14" i="31"/>
  <c r="BO15" i="31" s="1"/>
  <c r="BO40" i="31" s="1"/>
  <c r="AU39" i="4"/>
  <c r="AV23" i="4"/>
  <c r="AV25" i="4" s="1"/>
  <c r="BP12" i="31" l="1"/>
  <c r="BO34" i="31"/>
  <c r="BO16" i="31"/>
  <c r="AT16" i="4"/>
  <c r="AV31" i="4"/>
  <c r="AV32" i="4" s="1"/>
  <c r="AV33" i="4" s="1"/>
  <c r="AU13" i="4"/>
  <c r="AU14" i="4" s="1"/>
  <c r="AU16" i="4" s="1"/>
  <c r="L67" i="29"/>
  <c r="N67" i="29" s="1"/>
  <c r="W67" i="29" s="1"/>
  <c r="AE67" i="29" s="1"/>
  <c r="AU41" i="4"/>
  <c r="AU42" i="4" s="1"/>
  <c r="BP31" i="31" l="1"/>
  <c r="BP37" i="31"/>
  <c r="BP14" i="31"/>
  <c r="BP15" i="31" s="1"/>
  <c r="BQ12" i="31"/>
  <c r="J68" i="29"/>
  <c r="K68" i="29" s="1"/>
  <c r="BR23" i="31"/>
  <c r="BR10" i="31" s="1"/>
  <c r="BR11" i="31" s="1"/>
  <c r="AW4" i="4"/>
  <c r="AW9" i="4" s="1"/>
  <c r="C67" i="29"/>
  <c r="E67" i="29" s="1"/>
  <c r="AW23" i="4"/>
  <c r="AW25" i="4" s="1"/>
  <c r="AV11" i="4"/>
  <c r="AV12" i="4" s="1"/>
  <c r="BP16" i="31" l="1"/>
  <c r="BP40" i="31"/>
  <c r="BQ14" i="31"/>
  <c r="BQ37" i="31"/>
  <c r="BR12" i="31"/>
  <c r="BR37" i="31" s="1"/>
  <c r="BP34" i="31"/>
  <c r="BQ15" i="31"/>
  <c r="BQ31" i="31"/>
  <c r="BR14" i="31"/>
  <c r="BR31" i="31"/>
  <c r="BQ16" i="31"/>
  <c r="AV39" i="4"/>
  <c r="L68" i="29"/>
  <c r="N68" i="29" s="1"/>
  <c r="W68" i="29" s="1"/>
  <c r="AE68" i="29" s="1"/>
  <c r="AW15" i="4"/>
  <c r="AV38" i="4"/>
  <c r="AW31" i="4"/>
  <c r="AW32" i="4" s="1"/>
  <c r="AW33" i="4" s="1"/>
  <c r="AV13" i="4"/>
  <c r="AV14" i="4" s="1"/>
  <c r="AV16" i="4" s="1"/>
  <c r="BQ34" i="31" l="1"/>
  <c r="BQ40" i="31"/>
  <c r="BR15" i="31"/>
  <c r="BR16" i="31"/>
  <c r="AV41" i="4"/>
  <c r="AV42" i="4" s="1"/>
  <c r="J69" i="29"/>
  <c r="K69" i="29" s="1"/>
  <c r="BS23" i="31"/>
  <c r="BS10" i="31" s="1"/>
  <c r="BS11" i="31" s="1"/>
  <c r="BS12" i="31" s="1"/>
  <c r="AX23" i="4"/>
  <c r="AX25" i="4" s="1"/>
  <c r="AW11" i="4"/>
  <c r="AW12" i="4" s="1"/>
  <c r="BS31" i="31" l="1"/>
  <c r="BS37" i="31"/>
  <c r="BR34" i="31"/>
  <c r="BR40" i="31"/>
  <c r="AX31" i="4"/>
  <c r="AX32" i="4" s="1"/>
  <c r="AX15" i="4"/>
  <c r="AW39" i="4"/>
  <c r="AW13" i="4"/>
  <c r="AW14" i="4" s="1"/>
  <c r="AW16" i="4" s="1"/>
  <c r="BS14" i="31"/>
  <c r="BS15" i="31" s="1"/>
  <c r="BS40" i="31" s="1"/>
  <c r="AX4" i="4"/>
  <c r="AX9" i="4" s="1"/>
  <c r="L69" i="29"/>
  <c r="N69" i="29" s="1"/>
  <c r="W69" i="29" s="1"/>
  <c r="AE69" i="29" s="1"/>
  <c r="C68" i="29"/>
  <c r="E68" i="29" s="1"/>
  <c r="AW38" i="4"/>
  <c r="AX33" i="4"/>
  <c r="BS16" i="31" l="1"/>
  <c r="BS34" i="31"/>
  <c r="C69" i="29"/>
  <c r="E69" i="29" s="1"/>
  <c r="AW41" i="4"/>
  <c r="AW42" i="4" s="1"/>
  <c r="J70" i="29"/>
  <c r="K70" i="29" s="1"/>
  <c r="BT23" i="31"/>
  <c r="BT10" i="31" s="1"/>
  <c r="BT11" i="31" s="1"/>
  <c r="BT12" i="31" s="1"/>
  <c r="AY31" i="4"/>
  <c r="AY32" i="4" s="1"/>
  <c r="AY23" i="4"/>
  <c r="AY25" i="4" s="1"/>
  <c r="BT31" i="31" l="1"/>
  <c r="BT37" i="31"/>
  <c r="AY33" i="4"/>
  <c r="L70" i="29"/>
  <c r="N70" i="29" s="1"/>
  <c r="W70" i="29" s="1"/>
  <c r="AE70" i="29" s="1"/>
  <c r="AX11" i="4"/>
  <c r="AX12" i="4" s="1"/>
  <c r="AX38" i="4"/>
  <c r="BT14" i="31"/>
  <c r="BT15" i="31" s="1"/>
  <c r="BT40" i="31" s="1"/>
  <c r="AX39" i="4"/>
  <c r="AY15" i="4"/>
  <c r="AY4" i="4"/>
  <c r="AY9" i="4" s="1"/>
  <c r="BT16" i="31" l="1"/>
  <c r="BT34" i="31"/>
  <c r="J71" i="29"/>
  <c r="K71" i="29" s="1"/>
  <c r="AX41" i="4"/>
  <c r="AX42" i="4" s="1"/>
  <c r="AY39" i="4"/>
  <c r="AZ15" i="4"/>
  <c r="C70" i="29"/>
  <c r="E70" i="29" s="1"/>
  <c r="AY38" i="4"/>
  <c r="AY41" i="4" s="1"/>
  <c r="AY42" i="4" s="1"/>
  <c r="AX13" i="4"/>
  <c r="AX14" i="4" s="1"/>
  <c r="AX16" i="4" s="1"/>
  <c r="AZ23" i="4"/>
  <c r="AZ25" i="4" s="1"/>
  <c r="BU23" i="31"/>
  <c r="BU10" i="31" s="1"/>
  <c r="BU11" i="31" s="1"/>
  <c r="BU12" i="31" s="1"/>
  <c r="BU31" i="31" l="1"/>
  <c r="BU37" i="31"/>
  <c r="BU14" i="31"/>
  <c r="BU15" i="31" s="1"/>
  <c r="BU40" i="31" s="1"/>
  <c r="AZ4" i="4"/>
  <c r="AZ9" i="4" s="1"/>
  <c r="AZ31" i="4"/>
  <c r="AZ32" i="4" s="1"/>
  <c r="AZ33" i="4" s="1"/>
  <c r="L71" i="29"/>
  <c r="N71" i="29" s="1"/>
  <c r="W71" i="29" s="1"/>
  <c r="AE71" i="29" s="1"/>
  <c r="AY11" i="4"/>
  <c r="AY12" i="4" s="1"/>
  <c r="O271" i="30"/>
  <c r="P271" i="30"/>
  <c r="BU16" i="31" l="1"/>
  <c r="BU34" i="31"/>
  <c r="BA31" i="4"/>
  <c r="BA32" i="4" s="1"/>
  <c r="BV23" i="31"/>
  <c r="BV10" i="31" s="1"/>
  <c r="BV11" i="31" s="1"/>
  <c r="BV12" i="31" s="1"/>
  <c r="J72" i="29"/>
  <c r="K72" i="29" s="1"/>
  <c r="BA23" i="4"/>
  <c r="BA25" i="4" s="1"/>
  <c r="AY13" i="4"/>
  <c r="AY14" i="4" s="1"/>
  <c r="AY16" i="4" s="1"/>
  <c r="BV31" i="31" l="1"/>
  <c r="BV37" i="31"/>
  <c r="BA33" i="4"/>
  <c r="BV14" i="31"/>
  <c r="BV15" i="31" s="1"/>
  <c r="BV40" i="31" s="1"/>
  <c r="AZ38" i="4"/>
  <c r="AZ39" i="4"/>
  <c r="BA15" i="4"/>
  <c r="L72" i="29"/>
  <c r="N72" i="29" s="1"/>
  <c r="W72" i="29" s="1"/>
  <c r="AE72" i="29" s="1"/>
  <c r="BA4" i="4"/>
  <c r="BA9" i="4" s="1"/>
  <c r="AZ11" i="4"/>
  <c r="AZ12" i="4" s="1"/>
  <c r="C71" i="29"/>
  <c r="Q271" i="30"/>
  <c r="BV16" i="31" l="1"/>
  <c r="BV34" i="31"/>
  <c r="BW23" i="31"/>
  <c r="BW10" i="31" s="1"/>
  <c r="BW11" i="31" s="1"/>
  <c r="BW12" i="31" s="1"/>
  <c r="BA38" i="4"/>
  <c r="AZ13" i="4"/>
  <c r="AZ14" i="4" s="1"/>
  <c r="AZ16" i="4" s="1"/>
  <c r="BA39" i="4"/>
  <c r="C271" i="29"/>
  <c r="E71" i="29"/>
  <c r="E271" i="29" s="1"/>
  <c r="AZ41" i="4"/>
  <c r="AZ42" i="4" s="1"/>
  <c r="BB23" i="4"/>
  <c r="BB25" i="4" s="1"/>
  <c r="BB15" i="4"/>
  <c r="BW31" i="31" l="1"/>
  <c r="BW37" i="31"/>
  <c r="BB31" i="4"/>
  <c r="BB32" i="4" s="1"/>
  <c r="BB33" i="4" s="1"/>
  <c r="BA41" i="4"/>
  <c r="BA42" i="4" s="1"/>
  <c r="BW14" i="31"/>
  <c r="BW15" i="31" s="1"/>
  <c r="BW40" i="31" s="1"/>
  <c r="BA11" i="4"/>
  <c r="BA12" i="4" s="1"/>
  <c r="C72" i="29"/>
  <c r="E72" i="29" s="1"/>
  <c r="BB4" i="4"/>
  <c r="BB9" i="4" s="1"/>
  <c r="BW16" i="31" l="1"/>
  <c r="BW34" i="31"/>
  <c r="BA13" i="4"/>
  <c r="BA14" i="4" s="1"/>
  <c r="BA16" i="4" s="1"/>
  <c r="S276" i="30"/>
  <c r="S275" i="30" l="1"/>
  <c r="BB11" i="4"/>
  <c r="BB12" i="4" s="1"/>
  <c r="BB38" i="4"/>
  <c r="BB39" i="4"/>
  <c r="BC15" i="4"/>
  <c r="R275" i="30"/>
  <c r="G275" i="30"/>
  <c r="BM126" i="30" l="1"/>
  <c r="DD10" i="4" s="1"/>
  <c r="Q126" i="29"/>
  <c r="U126" i="29" s="1"/>
  <c r="Q83" i="29"/>
  <c r="BM83" i="30"/>
  <c r="BM10" i="4" s="1"/>
  <c r="BB41" i="4"/>
  <c r="BB42" i="4" s="1"/>
  <c r="BM86" i="30"/>
  <c r="BP10" i="4" s="1"/>
  <c r="Q86" i="29"/>
  <c r="Q125" i="29"/>
  <c r="BM125" i="30"/>
  <c r="DC10" i="4" s="1"/>
  <c r="IH10" i="4" s="1"/>
  <c r="T276" i="30"/>
  <c r="BM78" i="30"/>
  <c r="BH10" i="4" s="1"/>
  <c r="Q78" i="29"/>
  <c r="S272" i="30"/>
  <c r="BM106" i="30"/>
  <c r="CJ10" i="4" s="1"/>
  <c r="Q106" i="29"/>
  <c r="BM117" i="30"/>
  <c r="CU10" i="4" s="1"/>
  <c r="Q117" i="29"/>
  <c r="BM118" i="30"/>
  <c r="CV10" i="4" s="1"/>
  <c r="Q118" i="29"/>
  <c r="BM116" i="30"/>
  <c r="CT10" i="4" s="1"/>
  <c r="Q116" i="29"/>
  <c r="Q114" i="29"/>
  <c r="BM114" i="30"/>
  <c r="CR10" i="4" s="1"/>
  <c r="Q119" i="29"/>
  <c r="BM119" i="30"/>
  <c r="CW10" i="4" s="1"/>
  <c r="Q112" i="29"/>
  <c r="BM112" i="30"/>
  <c r="CP10" i="4" s="1"/>
  <c r="Q110" i="29"/>
  <c r="BM110" i="30"/>
  <c r="CN10" i="4" s="1"/>
  <c r="BM115" i="30"/>
  <c r="CS10" i="4" s="1"/>
  <c r="Q115" i="29"/>
  <c r="Q107" i="29"/>
  <c r="BM107" i="30"/>
  <c r="CK10" i="4" s="1"/>
  <c r="Q108" i="29"/>
  <c r="BM108" i="30"/>
  <c r="CL10" i="4" s="1"/>
  <c r="T275" i="30"/>
  <c r="Q109" i="29"/>
  <c r="BM109" i="30"/>
  <c r="CM10" i="4" s="1"/>
  <c r="BM111" i="30"/>
  <c r="CO10" i="4" s="1"/>
  <c r="Q111" i="29"/>
  <c r="Q113" i="29"/>
  <c r="BM113" i="30"/>
  <c r="CQ10" i="4" s="1"/>
  <c r="E275" i="30"/>
  <c r="BM77" i="30" l="1"/>
  <c r="BG10" i="4" s="1"/>
  <c r="Q77" i="29"/>
  <c r="U125" i="29"/>
  <c r="U276" i="29" s="1"/>
  <c r="Q276" i="29"/>
  <c r="Q74" i="29"/>
  <c r="T272" i="30"/>
  <c r="BB13" i="4"/>
  <c r="BB14" i="4" s="1"/>
  <c r="BB16" i="4" s="1"/>
  <c r="Q275" i="29"/>
  <c r="IG10" i="4"/>
  <c r="Q272" i="29" l="1"/>
  <c r="BD10" i="4"/>
  <c r="ID10" i="4" s="1"/>
  <c r="P106" i="29" l="1"/>
  <c r="U106" i="29" s="1"/>
  <c r="P107" i="29"/>
  <c r="U107" i="29" s="1"/>
  <c r="P109" i="29"/>
  <c r="U109" i="29" s="1"/>
  <c r="P110" i="29"/>
  <c r="U110" i="29" s="1"/>
  <c r="P111" i="29"/>
  <c r="U111" i="29" s="1"/>
  <c r="P112" i="29"/>
  <c r="U112" i="29" s="1"/>
  <c r="P113" i="29"/>
  <c r="U113" i="29" s="1"/>
  <c r="P114" i="29"/>
  <c r="U114" i="29" s="1"/>
  <c r="P115" i="29"/>
  <c r="U115" i="29" s="1"/>
  <c r="P116" i="29"/>
  <c r="U116" i="29" s="1"/>
  <c r="P117" i="29"/>
  <c r="U117" i="29" s="1"/>
  <c r="P118" i="29"/>
  <c r="U118" i="29" s="1"/>
  <c r="P119" i="29"/>
  <c r="U119" i="29" s="1"/>
  <c r="C276" i="30"/>
  <c r="C272" i="30" l="1"/>
  <c r="C274" i="30"/>
  <c r="C273" i="30"/>
  <c r="P108" i="29"/>
  <c r="K275" i="30"/>
  <c r="C275" i="30"/>
  <c r="C288" i="30" l="1"/>
  <c r="P275" i="29"/>
  <c r="U108" i="29"/>
  <c r="U275" i="29" s="1"/>
  <c r="S273" i="30" l="1"/>
  <c r="BM90" i="30" l="1"/>
  <c r="BT10" i="4" s="1"/>
  <c r="Q90" i="29"/>
  <c r="Q89" i="29"/>
  <c r="BM89" i="30"/>
  <c r="BS10" i="4" s="1"/>
  <c r="T273" i="30"/>
  <c r="Q95" i="29"/>
  <c r="BM95" i="30"/>
  <c r="BY10" i="4" s="1"/>
  <c r="BM93" i="30"/>
  <c r="BW10" i="4" s="1"/>
  <c r="Q93" i="29"/>
  <c r="IE10" i="4" l="1"/>
  <c r="Q273" i="29"/>
  <c r="D73" i="29" l="1"/>
  <c r="D74" i="29" l="1"/>
  <c r="BC24" i="4" l="1"/>
  <c r="BD24" i="4" l="1"/>
  <c r="AW75" i="30"/>
  <c r="BE24" i="4" s="1"/>
  <c r="D75" i="29"/>
  <c r="D76" i="29" l="1"/>
  <c r="AW76" i="30"/>
  <c r="BF24" i="4" s="1"/>
  <c r="D77" i="29" l="1"/>
  <c r="AW77" i="30"/>
  <c r="BG24" i="4" s="1"/>
  <c r="AW78" i="30" l="1"/>
  <c r="BH24" i="4" s="1"/>
  <c r="D78" i="29"/>
  <c r="D79" i="29" l="1"/>
  <c r="AW79" i="30"/>
  <c r="BI24" i="4" s="1"/>
  <c r="AW80" i="30" l="1"/>
  <c r="BJ24" i="4" s="1"/>
  <c r="D80" i="29"/>
  <c r="D81" i="29" l="1"/>
  <c r="AW81" i="30"/>
  <c r="BK24" i="4" s="1"/>
  <c r="D82" i="29" l="1"/>
  <c r="AW82" i="30"/>
  <c r="BL24" i="4" s="1"/>
  <c r="U272" i="30" l="1"/>
  <c r="D83" i="29"/>
  <c r="D272" i="29" s="1"/>
  <c r="AW83" i="30"/>
  <c r="BM24" i="4" s="1"/>
  <c r="AW84" i="30" l="1"/>
  <c r="BN24" i="4" s="1"/>
  <c r="D84" i="29"/>
  <c r="AW85" i="30" l="1"/>
  <c r="BO24" i="4" s="1"/>
  <c r="D85" i="29"/>
  <c r="AW86" i="30" l="1"/>
  <c r="BP24" i="4" s="1"/>
  <c r="D86" i="29"/>
  <c r="D87" i="29" l="1"/>
  <c r="AW87" i="30"/>
  <c r="BQ24" i="4" s="1"/>
  <c r="AW88" i="30" l="1"/>
  <c r="BR24" i="4" s="1"/>
  <c r="D88" i="29"/>
  <c r="D89" i="29" l="1"/>
  <c r="AW89" i="30"/>
  <c r="BS24" i="4" s="1"/>
  <c r="D90" i="29" l="1"/>
  <c r="AW90" i="30"/>
  <c r="BT24" i="4" s="1"/>
  <c r="D91" i="29" l="1"/>
  <c r="AW91" i="30"/>
  <c r="BU24" i="4" s="1"/>
  <c r="D92" i="29" l="1"/>
  <c r="AW92" i="30"/>
  <c r="BV24" i="4" s="1"/>
  <c r="D93" i="29" l="1"/>
  <c r="AW93" i="30"/>
  <c r="BW24" i="4" s="1"/>
  <c r="D94" i="29" l="1"/>
  <c r="AW94" i="30"/>
  <c r="BX24" i="4" s="1"/>
  <c r="U273" i="30" l="1"/>
  <c r="D95" i="29"/>
  <c r="D273" i="29" s="1"/>
  <c r="AW95" i="30"/>
  <c r="BY24" i="4" s="1"/>
  <c r="AW96" i="30" l="1"/>
  <c r="BZ24" i="4" s="1"/>
  <c r="D96" i="29"/>
  <c r="D97" i="29" l="1"/>
  <c r="AW97" i="30"/>
  <c r="CA24" i="4" s="1"/>
  <c r="D98" i="29" l="1"/>
  <c r="AW98" i="30"/>
  <c r="CB24" i="4" s="1"/>
  <c r="AW99" i="30" l="1"/>
  <c r="CC24" i="4" s="1"/>
  <c r="D99" i="29"/>
  <c r="AW100" i="30" l="1"/>
  <c r="CD24" i="4" s="1"/>
  <c r="D100" i="29"/>
  <c r="D101" i="29" l="1"/>
  <c r="AW101" i="30"/>
  <c r="CE24" i="4" s="1"/>
  <c r="AW102" i="30" l="1"/>
  <c r="CF24" i="4" s="1"/>
  <c r="D102" i="29"/>
  <c r="AW103" i="30" l="1"/>
  <c r="CG24" i="4" s="1"/>
  <c r="D103" i="29"/>
  <c r="AW104" i="30" l="1"/>
  <c r="CH24" i="4" s="1"/>
  <c r="D104" i="29"/>
  <c r="P101" i="29" l="1"/>
  <c r="U101" i="29" s="1"/>
  <c r="P93" i="29"/>
  <c r="U93" i="29" s="1"/>
  <c r="P100" i="29"/>
  <c r="U100" i="29" s="1"/>
  <c r="P96" i="29"/>
  <c r="P92" i="29"/>
  <c r="U92" i="29" s="1"/>
  <c r="P87" i="29"/>
  <c r="U87" i="29" s="1"/>
  <c r="P83" i="29"/>
  <c r="U83" i="29" s="1"/>
  <c r="P79" i="29"/>
  <c r="U79" i="29" s="1"/>
  <c r="P75" i="29"/>
  <c r="U75" i="29" s="1"/>
  <c r="P84" i="29"/>
  <c r="P76" i="29"/>
  <c r="U76" i="29" s="1"/>
  <c r="P103" i="29"/>
  <c r="U103" i="29" s="1"/>
  <c r="P99" i="29"/>
  <c r="U99" i="29" s="1"/>
  <c r="P95" i="29"/>
  <c r="U95" i="29" s="1"/>
  <c r="P91" i="29"/>
  <c r="U91" i="29" s="1"/>
  <c r="P86" i="29"/>
  <c r="U86" i="29" s="1"/>
  <c r="P82" i="29"/>
  <c r="U82" i="29" s="1"/>
  <c r="P78" i="29"/>
  <c r="U78" i="29" s="1"/>
  <c r="P74" i="29"/>
  <c r="U74" i="29" s="1"/>
  <c r="P105" i="29"/>
  <c r="P97" i="29"/>
  <c r="U97" i="29" s="1"/>
  <c r="P88" i="29"/>
  <c r="U88" i="29" s="1"/>
  <c r="P80" i="29"/>
  <c r="U80" i="29" s="1"/>
  <c r="P104" i="29"/>
  <c r="U104" i="29" s="1"/>
  <c r="P102" i="29"/>
  <c r="U102" i="29" s="1"/>
  <c r="P98" i="29"/>
  <c r="U98" i="29" s="1"/>
  <c r="P94" i="29"/>
  <c r="U94" i="29" s="1"/>
  <c r="P90" i="29"/>
  <c r="U90" i="29" s="1"/>
  <c r="P85" i="29"/>
  <c r="U85" i="29" s="1"/>
  <c r="P81" i="29"/>
  <c r="U81" i="29" s="1"/>
  <c r="P77" i="29"/>
  <c r="U77" i="29" s="1"/>
  <c r="P73" i="29"/>
  <c r="K272" i="30" l="1"/>
  <c r="K274" i="30"/>
  <c r="U73" i="29"/>
  <c r="P272" i="29"/>
  <c r="U84" i="29"/>
  <c r="U96" i="29"/>
  <c r="P274" i="29"/>
  <c r="U272" i="29"/>
  <c r="P89" i="29" l="1"/>
  <c r="K273" i="30"/>
  <c r="K288" i="30" s="1"/>
  <c r="U89" i="29" l="1"/>
  <c r="U273" i="29" s="1"/>
  <c r="P273" i="29"/>
  <c r="P289" i="29" s="1"/>
  <c r="R274" i="30" l="1"/>
  <c r="S274" i="30" l="1"/>
  <c r="V267" i="30" l="1"/>
  <c r="V268" i="30"/>
  <c r="V269" i="30"/>
  <c r="V270" i="30"/>
  <c r="V271" i="30"/>
  <c r="T274" i="30"/>
  <c r="Q105" i="29"/>
  <c r="BM105" i="30"/>
  <c r="CI10" i="4" s="1"/>
  <c r="IF10" i="4" s="1"/>
  <c r="Q274" i="29" l="1"/>
  <c r="U105" i="29"/>
  <c r="U274" i="29" s="1"/>
  <c r="AW105" i="30"/>
  <c r="CI24" i="4" s="1"/>
  <c r="D105" i="29"/>
  <c r="AW106" i="30" l="1"/>
  <c r="CJ24" i="4" s="1"/>
  <c r="D106" i="29"/>
  <c r="D107" i="29" l="1"/>
  <c r="D274" i="29" s="1"/>
  <c r="U274" i="30"/>
  <c r="AW107" i="30"/>
  <c r="CK24" i="4" s="1"/>
  <c r="AW108" i="30" l="1"/>
  <c r="CL24" i="4" s="1"/>
  <c r="D108" i="29"/>
  <c r="D109" i="29" l="1"/>
  <c r="AW109" i="30"/>
  <c r="CM24" i="4" s="1"/>
  <c r="D110" i="29" l="1"/>
  <c r="AW110" i="30"/>
  <c r="CN24" i="4" s="1"/>
  <c r="D111" i="29" l="1"/>
  <c r="AW111" i="30"/>
  <c r="CO24" i="4" s="1"/>
  <c r="D112" i="29" l="1"/>
  <c r="AW112" i="30"/>
  <c r="CP24" i="4" s="1"/>
  <c r="AW113" i="30" l="1"/>
  <c r="CQ24" i="4" s="1"/>
  <c r="D113" i="29"/>
  <c r="D114" i="29" l="1"/>
  <c r="AW114" i="30"/>
  <c r="CR24" i="4" s="1"/>
  <c r="D115" i="29" l="1"/>
  <c r="AW115" i="30"/>
  <c r="CS24" i="4" s="1"/>
  <c r="AW116" i="30" l="1"/>
  <c r="CT24" i="4" s="1"/>
  <c r="D116" i="29"/>
  <c r="D117" i="29" l="1"/>
  <c r="AW117" i="30"/>
  <c r="CU24" i="4" s="1"/>
  <c r="D118" i="29" l="1"/>
  <c r="AW118" i="30"/>
  <c r="CV24" i="4" s="1"/>
  <c r="U275" i="30" l="1"/>
  <c r="AW119" i="30"/>
  <c r="CW24" i="4" s="1"/>
  <c r="D119" i="29"/>
  <c r="D275" i="29" s="1"/>
  <c r="D120" i="29" l="1"/>
  <c r="AW120" i="30"/>
  <c r="CX24" i="4" s="1"/>
  <c r="D121" i="29" l="1"/>
  <c r="AW121" i="30"/>
  <c r="CY24" i="4" s="1"/>
  <c r="AW122" i="30" l="1"/>
  <c r="CZ24" i="4" s="1"/>
  <c r="D122" i="29"/>
  <c r="D123" i="29" l="1"/>
  <c r="AW123" i="30"/>
  <c r="DA24" i="4" s="1"/>
  <c r="D124" i="29" l="1"/>
  <c r="AW124" i="30"/>
  <c r="DB24" i="4" s="1"/>
  <c r="D125" i="29" l="1"/>
  <c r="AW125" i="30"/>
  <c r="DC24" i="4" s="1"/>
  <c r="AW126" i="30" l="1"/>
  <c r="DD24" i="4" s="1"/>
  <c r="D126" i="29"/>
  <c r="D127" i="29" l="1"/>
  <c r="AW127" i="30"/>
  <c r="DE24" i="4" s="1"/>
  <c r="D128" i="29" l="1"/>
  <c r="AW128" i="30"/>
  <c r="DF24" i="4" s="1"/>
  <c r="V272" i="30" l="1"/>
  <c r="V273" i="30"/>
  <c r="V101" i="29"/>
  <c r="V85" i="29" l="1"/>
  <c r="V93" i="29"/>
  <c r="V77" i="29"/>
  <c r="V109" i="29"/>
  <c r="V87" i="29"/>
  <c r="V103" i="29"/>
  <c r="V75" i="29"/>
  <c r="V83" i="29"/>
  <c r="V91" i="29"/>
  <c r="V99" i="29"/>
  <c r="V107" i="29"/>
  <c r="V115" i="29"/>
  <c r="V79" i="29"/>
  <c r="V95" i="29"/>
  <c r="V111" i="29"/>
  <c r="V81" i="29"/>
  <c r="V97" i="29"/>
  <c r="V105" i="29"/>
  <c r="V113" i="29"/>
  <c r="V74" i="29"/>
  <c r="V78" i="29"/>
  <c r="V82" i="29"/>
  <c r="V86" i="29"/>
  <c r="V90" i="29"/>
  <c r="V94" i="29"/>
  <c r="V98" i="29"/>
  <c r="V102" i="29"/>
  <c r="V106" i="29"/>
  <c r="V110" i="29"/>
  <c r="V114" i="29"/>
  <c r="V76" i="29"/>
  <c r="V80" i="29"/>
  <c r="V88" i="29"/>
  <c r="V92" i="29"/>
  <c r="V100" i="29"/>
  <c r="V104" i="29"/>
  <c r="V112" i="29"/>
  <c r="V116" i="29"/>
  <c r="V96" i="29" l="1"/>
  <c r="V274" i="29" s="1"/>
  <c r="L274" i="30"/>
  <c r="L275" i="30"/>
  <c r="V108" i="29"/>
  <c r="V275" i="29" s="1"/>
  <c r="V73" i="29"/>
  <c r="V272" i="29" s="1"/>
  <c r="L272" i="30"/>
  <c r="V89" i="29"/>
  <c r="V84" i="29"/>
  <c r="L273" i="30"/>
  <c r="V273" i="29" l="1"/>
  <c r="V289" i="29" s="1"/>
  <c r="I96" i="29"/>
  <c r="I107" i="29"/>
  <c r="I106" i="29"/>
  <c r="I95" i="29"/>
  <c r="I102" i="29"/>
  <c r="I97" i="29"/>
  <c r="I103" i="29"/>
  <c r="L288" i="30"/>
  <c r="I100" i="29"/>
  <c r="I98" i="29"/>
  <c r="I74" i="29"/>
  <c r="I99" i="29"/>
  <c r="I104" i="29"/>
  <c r="I105" i="29"/>
  <c r="I101" i="29"/>
  <c r="I94" i="29"/>
  <c r="BV98" i="30" l="1"/>
  <c r="F98" i="29"/>
  <c r="I274" i="29"/>
  <c r="H274" i="30"/>
  <c r="F74" i="29"/>
  <c r="BV103" i="30" l="1"/>
  <c r="F103" i="29"/>
  <c r="G274" i="30"/>
  <c r="F97" i="29"/>
  <c r="BV97" i="30"/>
  <c r="F102" i="29"/>
  <c r="BV102" i="30"/>
  <c r="BV99" i="30"/>
  <c r="F99" i="29"/>
  <c r="F101" i="29"/>
  <c r="BV101" i="30"/>
  <c r="BV96" i="30" l="1"/>
  <c r="F96" i="29"/>
  <c r="E274" i="30"/>
  <c r="F100" i="29"/>
  <c r="BV100" i="30"/>
  <c r="BV95" i="30"/>
  <c r="F95" i="29"/>
  <c r="BV104" i="30"/>
  <c r="F104" i="29"/>
  <c r="F94" i="29"/>
  <c r="BV94" i="30"/>
  <c r="I92" i="29" l="1"/>
  <c r="I91" i="29"/>
  <c r="G272" i="30"/>
  <c r="F91" i="29" l="1"/>
  <c r="BV91" i="30"/>
  <c r="I90" i="29"/>
  <c r="AK272" i="30"/>
  <c r="I89" i="29" l="1"/>
  <c r="CB272" i="30"/>
  <c r="BV90" i="30"/>
  <c r="F90" i="29"/>
  <c r="F92" i="29" l="1"/>
  <c r="BV92" i="30"/>
  <c r="F89" i="29"/>
  <c r="BV89" i="30"/>
  <c r="I88" i="29"/>
  <c r="BV88" i="30" l="1"/>
  <c r="F88" i="29"/>
  <c r="I87" i="29"/>
  <c r="I86" i="29" l="1"/>
  <c r="BV87" i="30"/>
  <c r="F87" i="29"/>
  <c r="BV86" i="30" l="1"/>
  <c r="F86" i="29"/>
  <c r="I85" i="29"/>
  <c r="F85" i="29" l="1"/>
  <c r="BV85" i="30"/>
  <c r="BV84" i="30" l="1"/>
  <c r="F84" i="29"/>
  <c r="I83" i="29"/>
  <c r="I84" i="29"/>
  <c r="I82" i="29" l="1"/>
  <c r="BV83" i="30"/>
  <c r="F83" i="29"/>
  <c r="I81" i="29" l="1"/>
  <c r="BV82" i="30"/>
  <c r="F82" i="29"/>
  <c r="BV81" i="30" l="1"/>
  <c r="F81" i="29"/>
  <c r="I80" i="29"/>
  <c r="I79" i="29" l="1"/>
  <c r="F80" i="29"/>
  <c r="BV80" i="30"/>
  <c r="I78" i="29" l="1"/>
  <c r="BV79" i="30"/>
  <c r="F79" i="29"/>
  <c r="I77" i="29" l="1"/>
  <c r="BV78" i="30"/>
  <c r="F78" i="29"/>
  <c r="BV77" i="30" l="1"/>
  <c r="F77" i="29"/>
  <c r="I76" i="29"/>
  <c r="I75" i="29" l="1"/>
  <c r="BV76" i="30"/>
  <c r="F76" i="29"/>
  <c r="F75" i="29" l="1"/>
  <c r="BV75" i="30"/>
  <c r="E272" i="30" l="1"/>
  <c r="F73" i="29"/>
  <c r="I73" i="29"/>
  <c r="H272" i="30"/>
  <c r="J73" i="29"/>
  <c r="K73" i="29" l="1"/>
  <c r="I272" i="29"/>
  <c r="F272" i="29"/>
  <c r="BC4" i="4" l="1"/>
  <c r="BC9" i="4" s="1"/>
  <c r="L73" i="29"/>
  <c r="J74" i="29"/>
  <c r="G273" i="30"/>
  <c r="G288" i="30" s="1"/>
  <c r="BC23" i="4"/>
  <c r="I93" i="29"/>
  <c r="H273" i="30"/>
  <c r="H288" i="30" s="1"/>
  <c r="BC31" i="4"/>
  <c r="BC32" i="4" l="1"/>
  <c r="AK273" i="30"/>
  <c r="K74" i="29"/>
  <c r="C73" i="29"/>
  <c r="E73" i="29" s="1"/>
  <c r="I273" i="29"/>
  <c r="I289" i="29" s="1"/>
  <c r="BC25" i="4"/>
  <c r="BV93" i="30"/>
  <c r="F93" i="29"/>
  <c r="E273" i="30"/>
  <c r="E288" i="30" s="1"/>
  <c r="N73" i="29"/>
  <c r="W73" i="29" s="1"/>
  <c r="AE73" i="29" s="1"/>
  <c r="F273" i="29" l="1"/>
  <c r="CB273" i="30"/>
  <c r="BD23" i="4"/>
  <c r="C74" i="29"/>
  <c r="E74" i="29" s="1"/>
  <c r="BX23" i="31"/>
  <c r="BX10" i="31" s="1"/>
  <c r="BX11" i="31" s="1"/>
  <c r="BX12" i="31" s="1"/>
  <c r="BC11" i="4"/>
  <c r="J75" i="29"/>
  <c r="BD31" i="4"/>
  <c r="BC33" i="4"/>
  <c r="L74" i="29"/>
  <c r="AX75" i="30"/>
  <c r="BE23" i="4" s="1"/>
  <c r="BE25" i="4" s="1"/>
  <c r="BD4" i="4"/>
  <c r="BC38" i="4"/>
  <c r="BX31" i="31" l="1"/>
  <c r="BX37" i="31"/>
  <c r="BW75" i="30"/>
  <c r="BX75" i="30" s="1"/>
  <c r="BC39" i="4"/>
  <c r="K75" i="29"/>
  <c r="BD25" i="4"/>
  <c r="BD15" i="4"/>
  <c r="BN75" i="30"/>
  <c r="BE11" i="4" s="1"/>
  <c r="BC12" i="4"/>
  <c r="BD32" i="4"/>
  <c r="BD9" i="4"/>
  <c r="N74" i="29"/>
  <c r="BX14" i="31"/>
  <c r="BX15" i="31" s="1"/>
  <c r="BX40" i="31" s="1"/>
  <c r="BD38" i="4"/>
  <c r="BR75" i="30" l="1"/>
  <c r="BE15" i="4" s="1"/>
  <c r="BX16" i="31"/>
  <c r="BX34" i="31"/>
  <c r="BC13" i="4"/>
  <c r="BC14" i="4" s="1"/>
  <c r="BC16" i="4" s="1"/>
  <c r="AT75" i="30"/>
  <c r="BD33" i="4"/>
  <c r="BH75" i="30"/>
  <c r="J76" i="29"/>
  <c r="W74" i="29"/>
  <c r="AE74" i="29" s="1"/>
  <c r="BC41" i="4"/>
  <c r="BD39" i="4"/>
  <c r="BD41" i="4" s="1"/>
  <c r="BD42" i="4" s="1"/>
  <c r="L75" i="29"/>
  <c r="AX76" i="30"/>
  <c r="BF23" i="4" s="1"/>
  <c r="K76" i="29" l="1"/>
  <c r="BD11" i="4"/>
  <c r="AT76" i="30"/>
  <c r="BY23" i="31"/>
  <c r="BY10" i="31" s="1"/>
  <c r="BY11" i="31" s="1"/>
  <c r="BY12" i="31" s="1"/>
  <c r="BE31" i="4"/>
  <c r="BW76" i="30"/>
  <c r="AY75" i="30"/>
  <c r="BL75" i="30"/>
  <c r="BO75" i="30" s="1"/>
  <c r="BE4" i="4"/>
  <c r="BU75" i="30"/>
  <c r="C75" i="29"/>
  <c r="E75" i="29" s="1"/>
  <c r="BF25" i="4"/>
  <c r="N75" i="29"/>
  <c r="BC42" i="4"/>
  <c r="BH76" i="30"/>
  <c r="BY31" i="31" l="1"/>
  <c r="BY37" i="31"/>
  <c r="L76" i="29"/>
  <c r="BD12" i="4"/>
  <c r="BF4" i="4"/>
  <c r="BF9" i="4" s="1"/>
  <c r="BL76" i="30"/>
  <c r="BU76" i="30"/>
  <c r="J77" i="29"/>
  <c r="K77" i="29" s="1"/>
  <c r="W75" i="29"/>
  <c r="AE75" i="29" s="1"/>
  <c r="BC75" i="30"/>
  <c r="BE39" i="4" s="1"/>
  <c r="BB75" i="30"/>
  <c r="BD75" i="30"/>
  <c r="BY14" i="31"/>
  <c r="BY15" i="31" s="1"/>
  <c r="BY40" i="31" s="1"/>
  <c r="BF31" i="4"/>
  <c r="BF32" i="4" s="1"/>
  <c r="BF33" i="4" s="1"/>
  <c r="AY76" i="30"/>
  <c r="BW77" i="30"/>
  <c r="C76" i="29"/>
  <c r="E76" i="29" s="1"/>
  <c r="BE9" i="4"/>
  <c r="BN76" i="30"/>
  <c r="BF11" i="4" s="1"/>
  <c r="BR76" i="30"/>
  <c r="BF15" i="4" s="1"/>
  <c r="BX76" i="30"/>
  <c r="BP75" i="30"/>
  <c r="BE13" i="4" s="1"/>
  <c r="BE32" i="4"/>
  <c r="AX77" i="30"/>
  <c r="BG23" i="4" s="1"/>
  <c r="L77" i="29"/>
  <c r="N77" i="29" s="1"/>
  <c r="BY16" i="31" l="1"/>
  <c r="BY34" i="31"/>
  <c r="BQ75" i="30"/>
  <c r="BS75" i="30" s="1"/>
  <c r="BY75" i="30" s="1"/>
  <c r="BE75" i="30"/>
  <c r="BF75" i="30" s="1"/>
  <c r="BE38" i="4"/>
  <c r="BF12" i="4"/>
  <c r="BG25" i="4"/>
  <c r="BD13" i="4"/>
  <c r="BE33" i="4"/>
  <c r="W77" i="29"/>
  <c r="AE77" i="29" s="1"/>
  <c r="BE12" i="4"/>
  <c r="BN77" i="30"/>
  <c r="BG11" i="4" s="1"/>
  <c r="BR77" i="30"/>
  <c r="BG15" i="4" s="1"/>
  <c r="BX77" i="30"/>
  <c r="BD76" i="30"/>
  <c r="BC76" i="30"/>
  <c r="BF39" i="4" s="1"/>
  <c r="BB76" i="30"/>
  <c r="BZ23" i="31"/>
  <c r="BZ10" i="31" s="1"/>
  <c r="BZ11" i="31" s="1"/>
  <c r="BZ12" i="31" s="1"/>
  <c r="BO76" i="30"/>
  <c r="N76" i="29"/>
  <c r="BH77" i="30"/>
  <c r="J78" i="29"/>
  <c r="K78" i="29" s="1"/>
  <c r="BZ31" i="31" l="1"/>
  <c r="BZ37" i="31"/>
  <c r="AT77" i="30"/>
  <c r="W76" i="29"/>
  <c r="AE76" i="29" s="1"/>
  <c r="BE41" i="4"/>
  <c r="BP76" i="30"/>
  <c r="BF13" i="4" s="1"/>
  <c r="BF14" i="4" s="1"/>
  <c r="BF16" i="4" s="1"/>
  <c r="BE76" i="30"/>
  <c r="BF76" i="30" s="1"/>
  <c r="BF38" i="4"/>
  <c r="BF41" i="4" s="1"/>
  <c r="BF42" i="4" s="1"/>
  <c r="BG4" i="4"/>
  <c r="BL77" i="30"/>
  <c r="BO77" i="30" s="1"/>
  <c r="BU77" i="30"/>
  <c r="BE14" i="4"/>
  <c r="CB23" i="31"/>
  <c r="CB10" i="31" s="1"/>
  <c r="CB11" i="31" s="1"/>
  <c r="BZ14" i="31"/>
  <c r="BZ15" i="31" s="1"/>
  <c r="BZ40" i="31" s="1"/>
  <c r="BD14" i="4"/>
  <c r="BD16" i="4" s="1"/>
  <c r="AX78" i="30"/>
  <c r="BH23" i="4" s="1"/>
  <c r="BZ16" i="31" l="1"/>
  <c r="BZ34" i="31"/>
  <c r="BG31" i="4"/>
  <c r="AY77" i="30"/>
  <c r="BW78" i="30"/>
  <c r="BH25" i="4"/>
  <c r="BP77" i="30"/>
  <c r="BG13" i="4" s="1"/>
  <c r="C77" i="29"/>
  <c r="E77" i="29" s="1"/>
  <c r="BE16" i="4"/>
  <c r="BG9" i="4"/>
  <c r="CA23" i="31"/>
  <c r="CA10" i="31" s="1"/>
  <c r="CA11" i="31" s="1"/>
  <c r="CA12" i="31" s="1"/>
  <c r="L78" i="29"/>
  <c r="BQ76" i="30"/>
  <c r="BS76" i="30" s="1"/>
  <c r="BY76" i="30" s="1"/>
  <c r="BE42" i="4"/>
  <c r="BH78" i="30"/>
  <c r="J79" i="29"/>
  <c r="K79" i="29" s="1"/>
  <c r="CA31" i="31" l="1"/>
  <c r="CA37" i="31"/>
  <c r="BH4" i="4"/>
  <c r="BL78" i="30"/>
  <c r="BU78" i="30"/>
  <c r="N78" i="29"/>
  <c r="BG12" i="4"/>
  <c r="BG32" i="4"/>
  <c r="BX78" i="30"/>
  <c r="BN78" i="30"/>
  <c r="BH11" i="4" s="1"/>
  <c r="BR78" i="30"/>
  <c r="BH15" i="4" s="1"/>
  <c r="AT78" i="30"/>
  <c r="CB12" i="31"/>
  <c r="CA14" i="31"/>
  <c r="CA15" i="31" s="1"/>
  <c r="CA40" i="31" s="1"/>
  <c r="BQ77" i="30"/>
  <c r="BS77" i="30" s="1"/>
  <c r="BY77" i="30" s="1"/>
  <c r="BB77" i="30"/>
  <c r="BD77" i="30"/>
  <c r="BC77" i="30"/>
  <c r="BG39" i="4" s="1"/>
  <c r="AX79" i="30"/>
  <c r="BI23" i="4" s="1"/>
  <c r="CB31" i="31" l="1"/>
  <c r="CB37" i="31"/>
  <c r="CA16" i="31"/>
  <c r="CA34" i="31"/>
  <c r="CB14" i="31"/>
  <c r="CB15" i="31" s="1"/>
  <c r="CB40" i="31" s="1"/>
  <c r="C78" i="29"/>
  <c r="E78" i="29" s="1"/>
  <c r="BG33" i="4"/>
  <c r="W78" i="29"/>
  <c r="AE78" i="29" s="1"/>
  <c r="BH31" i="4"/>
  <c r="AY78" i="30"/>
  <c r="BW79" i="30"/>
  <c r="BH79" i="30"/>
  <c r="L79" i="29"/>
  <c r="N79" i="29" s="1"/>
  <c r="W79" i="29" s="1"/>
  <c r="AE79" i="29" s="1"/>
  <c r="BG38" i="4"/>
  <c r="BE77" i="30"/>
  <c r="BF77" i="30" s="1"/>
  <c r="BI25" i="4"/>
  <c r="BG14" i="4"/>
  <c r="BO78" i="30"/>
  <c r="BH9" i="4"/>
  <c r="J80" i="29"/>
  <c r="K80" i="29" s="1"/>
  <c r="CB16" i="31" l="1"/>
  <c r="CB34" i="31"/>
  <c r="BH12" i="4"/>
  <c r="BG16" i="4"/>
  <c r="BN79" i="30"/>
  <c r="BI11" i="4" s="1"/>
  <c r="BR79" i="30"/>
  <c r="BI15" i="4" s="1"/>
  <c r="BX79" i="30"/>
  <c r="BG41" i="4"/>
  <c r="BB78" i="30"/>
  <c r="BD78" i="30"/>
  <c r="BC78" i="30"/>
  <c r="BH39" i="4" s="1"/>
  <c r="BP78" i="30"/>
  <c r="BH13" i="4" s="1"/>
  <c r="BH14" i="4" s="1"/>
  <c r="BH16" i="4" s="1"/>
  <c r="CD23" i="31"/>
  <c r="CD10" i="31" s="1"/>
  <c r="CD11" i="31" s="1"/>
  <c r="BH32" i="4"/>
  <c r="AT79" i="30"/>
  <c r="BI4" i="4"/>
  <c r="BI9" i="4" s="1"/>
  <c r="BU79" i="30"/>
  <c r="BL79" i="30"/>
  <c r="CC23" i="31"/>
  <c r="CC10" i="31" s="1"/>
  <c r="CC11" i="31" s="1"/>
  <c r="CC12" i="31" s="1"/>
  <c r="AX80" i="30"/>
  <c r="BJ23" i="4" s="1"/>
  <c r="CC31" i="31" l="1"/>
  <c r="CC37" i="31"/>
  <c r="BI12" i="4"/>
  <c r="BO79" i="30"/>
  <c r="BQ78" i="30"/>
  <c r="BS78" i="30" s="1"/>
  <c r="BY78" i="30" s="1"/>
  <c r="BJ25" i="4"/>
  <c r="BI31" i="4"/>
  <c r="AY79" i="30"/>
  <c r="BW80" i="30"/>
  <c r="C79" i="29"/>
  <c r="E79" i="29" s="1"/>
  <c r="BG42" i="4"/>
  <c r="L80" i="29"/>
  <c r="N80" i="29" s="1"/>
  <c r="BH33" i="4"/>
  <c r="CD12" i="31"/>
  <c r="CC14" i="31"/>
  <c r="CC15" i="31" s="1"/>
  <c r="CC40" i="31" s="1"/>
  <c r="BH38" i="4"/>
  <c r="BE78" i="30"/>
  <c r="BF78" i="30" s="1"/>
  <c r="AT80" i="30"/>
  <c r="J81" i="29"/>
  <c r="K81" i="29" s="1"/>
  <c r="CD31" i="31" l="1"/>
  <c r="CD37" i="31"/>
  <c r="CC16" i="31"/>
  <c r="CC34" i="31"/>
  <c r="BP79" i="30"/>
  <c r="BI13" i="4" s="1"/>
  <c r="BI14" i="4" s="1"/>
  <c r="BI16" i="4" s="1"/>
  <c r="CD14" i="31"/>
  <c r="CD15" i="31" s="1"/>
  <c r="CD40" i="31" s="1"/>
  <c r="BJ31" i="4"/>
  <c r="BJ32" i="4" s="1"/>
  <c r="BJ33" i="4" s="1"/>
  <c r="BW81" i="30"/>
  <c r="AY80" i="30"/>
  <c r="BH41" i="4"/>
  <c r="BB79" i="30"/>
  <c r="BD79" i="30"/>
  <c r="BC79" i="30"/>
  <c r="BI39" i="4" s="1"/>
  <c r="BI32" i="4"/>
  <c r="BH80" i="30"/>
  <c r="W80" i="29"/>
  <c r="AE80" i="29" s="1"/>
  <c r="BX80" i="30"/>
  <c r="BN80" i="30"/>
  <c r="BJ11" i="4" s="1"/>
  <c r="BR80" i="30"/>
  <c r="BJ15" i="4" s="1"/>
  <c r="AX81" i="30"/>
  <c r="BK23" i="4" s="1"/>
  <c r="CD16" i="31" l="1"/>
  <c r="CD34" i="31"/>
  <c r="BQ79" i="30"/>
  <c r="BS79" i="30" s="1"/>
  <c r="BY79" i="30" s="1"/>
  <c r="BN81" i="30"/>
  <c r="BK11" i="4" s="1"/>
  <c r="BR81" i="30"/>
  <c r="BK15" i="4" s="1"/>
  <c r="BX81" i="30"/>
  <c r="BU80" i="30"/>
  <c r="BL80" i="30"/>
  <c r="BO80" i="30" s="1"/>
  <c r="BJ4" i="4"/>
  <c r="BJ9" i="4" s="1"/>
  <c r="BJ12" i="4" s="1"/>
  <c r="L81" i="29"/>
  <c r="N81" i="29" s="1"/>
  <c r="W81" i="29" s="1"/>
  <c r="AE81" i="29" s="1"/>
  <c r="C80" i="29"/>
  <c r="E80" i="29" s="1"/>
  <c r="CE23" i="31"/>
  <c r="CE10" i="31" s="1"/>
  <c r="CE11" i="31" s="1"/>
  <c r="CE12" i="31" s="1"/>
  <c r="BE79" i="30"/>
  <c r="BF79" i="30" s="1"/>
  <c r="BI38" i="4"/>
  <c r="BH42" i="4"/>
  <c r="BK25" i="4"/>
  <c r="BI33" i="4"/>
  <c r="BB80" i="30"/>
  <c r="BC80" i="30"/>
  <c r="BJ39" i="4" s="1"/>
  <c r="BD80" i="30"/>
  <c r="J82" i="29"/>
  <c r="K82" i="29" s="1"/>
  <c r="CE31" i="31" l="1"/>
  <c r="CE37" i="31"/>
  <c r="AT81" i="30"/>
  <c r="CE14" i="31"/>
  <c r="CE15" i="31" s="1"/>
  <c r="CE40" i="31" s="1"/>
  <c r="CF23" i="31"/>
  <c r="CF10" i="31" s="1"/>
  <c r="CF11" i="31" s="1"/>
  <c r="CF12" i="31" s="1"/>
  <c r="BJ38" i="4"/>
  <c r="BJ41" i="4" s="1"/>
  <c r="BJ42" i="4" s="1"/>
  <c r="BE80" i="30"/>
  <c r="BF80" i="30" s="1"/>
  <c r="BH81" i="30"/>
  <c r="BI41" i="4"/>
  <c r="BP80" i="30"/>
  <c r="BJ13" i="4" s="1"/>
  <c r="BJ14" i="4" s="1"/>
  <c r="AX82" i="30"/>
  <c r="BL23" i="4" s="1"/>
  <c r="L82" i="29"/>
  <c r="N82" i="29" s="1"/>
  <c r="W82" i="29" s="1"/>
  <c r="AE82" i="29" s="1"/>
  <c r="CF31" i="31" l="1"/>
  <c r="CF37" i="31"/>
  <c r="CE16" i="31"/>
  <c r="CE34" i="31"/>
  <c r="CF14" i="31"/>
  <c r="CF15" i="31" s="1"/>
  <c r="CG23" i="31"/>
  <c r="CG10" i="31" s="1"/>
  <c r="CG11" i="31" s="1"/>
  <c r="CG12" i="31" s="1"/>
  <c r="BL25" i="4"/>
  <c r="BQ80" i="30"/>
  <c r="BS80" i="30" s="1"/>
  <c r="BY80" i="30" s="1"/>
  <c r="BI42" i="4"/>
  <c r="BJ16" i="4"/>
  <c r="BL81" i="30"/>
  <c r="BO81" i="30" s="1"/>
  <c r="BU81" i="30"/>
  <c r="BK4" i="4"/>
  <c r="BK9" i="4" s="1"/>
  <c r="BK12" i="4" s="1"/>
  <c r="BK31" i="4"/>
  <c r="BW82" i="30"/>
  <c r="AY81" i="30"/>
  <c r="C81" i="29"/>
  <c r="E81" i="29" s="1"/>
  <c r="CF16" i="31"/>
  <c r="AT82" i="30"/>
  <c r="J83" i="29"/>
  <c r="K83" i="29" s="1"/>
  <c r="BH82" i="30"/>
  <c r="CG31" i="31" l="1"/>
  <c r="CG37" i="31"/>
  <c r="CF34" i="31"/>
  <c r="CF40" i="31"/>
  <c r="CG14" i="31"/>
  <c r="CG15" i="31" s="1"/>
  <c r="CG40" i="31" s="1"/>
  <c r="BC81" i="30"/>
  <c r="BK39" i="4" s="1"/>
  <c r="BB81" i="30"/>
  <c r="BD81" i="30"/>
  <c r="BL4" i="4"/>
  <c r="BL9" i="4" s="1"/>
  <c r="BU82" i="30"/>
  <c r="BL82" i="30"/>
  <c r="C82" i="29"/>
  <c r="E82" i="29" s="1"/>
  <c r="BL31" i="4"/>
  <c r="BL32" i="4" s="1"/>
  <c r="BL33" i="4" s="1"/>
  <c r="BW83" i="30"/>
  <c r="AY82" i="30"/>
  <c r="BR82" i="30"/>
  <c r="BL15" i="4" s="1"/>
  <c r="BX82" i="30"/>
  <c r="BN82" i="30"/>
  <c r="BL11" i="4" s="1"/>
  <c r="BP81" i="30"/>
  <c r="BK13" i="4" s="1"/>
  <c r="BK14" i="4" s="1"/>
  <c r="BK32" i="4"/>
  <c r="CG16" i="31" l="1"/>
  <c r="CG34" i="31"/>
  <c r="BQ81" i="30"/>
  <c r="BS81" i="30" s="1"/>
  <c r="BY81" i="30" s="1"/>
  <c r="BL12" i="4"/>
  <c r="AX83" i="30"/>
  <c r="BM23" i="4" s="1"/>
  <c r="O272" i="30"/>
  <c r="L83" i="29"/>
  <c r="N83" i="29" s="1"/>
  <c r="W83" i="29" s="1"/>
  <c r="AE83" i="29" s="1"/>
  <c r="BD82" i="30"/>
  <c r="BC82" i="30"/>
  <c r="BL39" i="4" s="1"/>
  <c r="BB82" i="30"/>
  <c r="BK16" i="4"/>
  <c r="BR83" i="30"/>
  <c r="BM15" i="4" s="1"/>
  <c r="BX83" i="30"/>
  <c r="BN83" i="30"/>
  <c r="BM11" i="4" s="1"/>
  <c r="BO82" i="30"/>
  <c r="BE81" i="30"/>
  <c r="BF81" i="30" s="1"/>
  <c r="BK38" i="4"/>
  <c r="BK33" i="4"/>
  <c r="BH83" i="30"/>
  <c r="BM4" i="4" l="1"/>
  <c r="BM9" i="4" s="1"/>
  <c r="BM12" i="4" s="1"/>
  <c r="BL83" i="30"/>
  <c r="BO83" i="30" s="1"/>
  <c r="BU83" i="30"/>
  <c r="BL38" i="4"/>
  <c r="BL41" i="4" s="1"/>
  <c r="BL42" i="4" s="1"/>
  <c r="BE82" i="30"/>
  <c r="BF82" i="30" s="1"/>
  <c r="AT83" i="30"/>
  <c r="P272" i="30"/>
  <c r="BK41" i="4"/>
  <c r="C83" i="29"/>
  <c r="Q272" i="30"/>
  <c r="BM25" i="4"/>
  <c r="J84" i="29"/>
  <c r="BP82" i="30"/>
  <c r="BL13" i="4" s="1"/>
  <c r="BL14" i="4" s="1"/>
  <c r="BL16" i="4" s="1"/>
  <c r="CH23" i="31"/>
  <c r="CH10" i="31" s="1"/>
  <c r="CH11" i="31" s="1"/>
  <c r="CH12" i="31" s="1"/>
  <c r="AX84" i="30"/>
  <c r="BN23" i="4" s="1"/>
  <c r="BN25" i="4" s="1"/>
  <c r="CH31" i="31" l="1"/>
  <c r="CH37" i="31"/>
  <c r="BQ82" i="30"/>
  <c r="BS82" i="30" s="1"/>
  <c r="BY82" i="30" s="1"/>
  <c r="L84" i="29"/>
  <c r="CH14" i="31"/>
  <c r="CH15" i="31" s="1"/>
  <c r="CH40" i="31" s="1"/>
  <c r="C272" i="29"/>
  <c r="E83" i="29"/>
  <c r="E272" i="29" s="1"/>
  <c r="BK42" i="4"/>
  <c r="K84" i="29"/>
  <c r="BM31" i="4"/>
  <c r="AY83" i="30"/>
  <c r="BW84" i="30"/>
  <c r="BP83" i="30"/>
  <c r="BM13" i="4" s="1"/>
  <c r="BM14" i="4" s="1"/>
  <c r="BM16" i="4" s="1"/>
  <c r="BQ83" i="30"/>
  <c r="BS83" i="30" s="1"/>
  <c r="BY83" i="30" s="1"/>
  <c r="CH16" i="31" l="1"/>
  <c r="CH34" i="31"/>
  <c r="BX84" i="30"/>
  <c r="BN84" i="30"/>
  <c r="BN11" i="4" s="1"/>
  <c r="BR84" i="30"/>
  <c r="BN15" i="4" s="1"/>
  <c r="BH84" i="30"/>
  <c r="J85" i="29"/>
  <c r="BC83" i="30"/>
  <c r="BM39" i="4" s="1"/>
  <c r="BD83" i="30"/>
  <c r="BB83" i="30"/>
  <c r="BM32" i="4"/>
  <c r="AT84" i="30"/>
  <c r="N84" i="29"/>
  <c r="W84" i="29" s="1"/>
  <c r="AE84" i="29" s="1"/>
  <c r="AX85" i="30"/>
  <c r="BO23" i="4" s="1"/>
  <c r="CI23" i="31" l="1"/>
  <c r="CI10" i="31" s="1"/>
  <c r="CI11" i="31" s="1"/>
  <c r="CI12" i="31" s="1"/>
  <c r="BU84" i="30"/>
  <c r="BL84" i="30"/>
  <c r="BO84" i="30" s="1"/>
  <c r="BN4" i="4"/>
  <c r="BO25" i="4"/>
  <c r="BN31" i="4"/>
  <c r="AY84" i="30"/>
  <c r="BW85" i="30"/>
  <c r="BE83" i="30"/>
  <c r="BF83" i="30" s="1"/>
  <c r="BM38" i="4"/>
  <c r="K85" i="29"/>
  <c r="C84" i="29"/>
  <c r="E84" i="29" s="1"/>
  <c r="BM33" i="4"/>
  <c r="AT85" i="30"/>
  <c r="CI31" i="31" l="1"/>
  <c r="CI37" i="31"/>
  <c r="BH85" i="30"/>
  <c r="BN32" i="4"/>
  <c r="J86" i="29"/>
  <c r="BR85" i="30"/>
  <c r="BO15" i="4" s="1"/>
  <c r="BN85" i="30"/>
  <c r="BO11" i="4" s="1"/>
  <c r="BX85" i="30"/>
  <c r="BN9" i="4"/>
  <c r="CI14" i="31"/>
  <c r="CI15" i="31" s="1"/>
  <c r="CI40" i="31" s="1"/>
  <c r="BO31" i="4"/>
  <c r="BO32" i="4" s="1"/>
  <c r="BO33" i="4" s="1"/>
  <c r="BW86" i="30"/>
  <c r="AY85" i="30"/>
  <c r="L85" i="29"/>
  <c r="BM41" i="4"/>
  <c r="BB84" i="30"/>
  <c r="BC84" i="30"/>
  <c r="BN39" i="4" s="1"/>
  <c r="BD84" i="30"/>
  <c r="BP84" i="30"/>
  <c r="BN13" i="4" s="1"/>
  <c r="AX86" i="30"/>
  <c r="BP23" i="4" s="1"/>
  <c r="CI16" i="31" l="1"/>
  <c r="CI34" i="31"/>
  <c r="BP25" i="4"/>
  <c r="N85" i="29"/>
  <c r="K86" i="29"/>
  <c r="C85" i="29"/>
  <c r="E85" i="29" s="1"/>
  <c r="BQ84" i="30"/>
  <c r="BS84" i="30" s="1"/>
  <c r="BY84" i="30" s="1"/>
  <c r="BN38" i="4"/>
  <c r="BE84" i="30"/>
  <c r="BF84" i="30" s="1"/>
  <c r="BC85" i="30"/>
  <c r="BO39" i="4" s="1"/>
  <c r="BB85" i="30"/>
  <c r="BD85" i="30"/>
  <c r="BN12" i="4"/>
  <c r="BN33" i="4"/>
  <c r="BM42" i="4"/>
  <c r="BX86" i="30"/>
  <c r="BN86" i="30"/>
  <c r="BP11" i="4" s="1"/>
  <c r="BR86" i="30"/>
  <c r="BP15" i="4" s="1"/>
  <c r="BO4" i="4"/>
  <c r="BL85" i="30"/>
  <c r="BO85" i="30" s="1"/>
  <c r="BU85" i="30"/>
  <c r="AT86" i="30"/>
  <c r="L86" i="29" l="1"/>
  <c r="BN14" i="4"/>
  <c r="J87" i="29"/>
  <c r="BH86" i="30"/>
  <c r="BN41" i="4"/>
  <c r="BP31" i="4"/>
  <c r="BW87" i="30"/>
  <c r="AY86" i="30"/>
  <c r="BP85" i="30"/>
  <c r="BO13" i="4" s="1"/>
  <c r="BQ85" i="30"/>
  <c r="BS85" i="30" s="1"/>
  <c r="BY85" i="30" s="1"/>
  <c r="BE85" i="30"/>
  <c r="BF85" i="30" s="1"/>
  <c r="BO38" i="4"/>
  <c r="BO41" i="4" s="1"/>
  <c r="BO42" i="4" s="1"/>
  <c r="W85" i="29"/>
  <c r="AE85" i="29" s="1"/>
  <c r="BO9" i="4"/>
  <c r="AX87" i="30"/>
  <c r="BQ23" i="4" s="1"/>
  <c r="C86" i="29" l="1"/>
  <c r="E86" i="29" s="1"/>
  <c r="AT87" i="30"/>
  <c r="BD86" i="30"/>
  <c r="BC86" i="30"/>
  <c r="BP39" i="4" s="1"/>
  <c r="BB86" i="30"/>
  <c r="BN42" i="4"/>
  <c r="K87" i="29"/>
  <c r="BQ25" i="4"/>
  <c r="BO12" i="4"/>
  <c r="BO14" i="4" s="1"/>
  <c r="BO16" i="4" s="1"/>
  <c r="BX87" i="30"/>
  <c r="BR87" i="30"/>
  <c r="BQ15" i="4" s="1"/>
  <c r="BN87" i="30"/>
  <c r="BQ11" i="4" s="1"/>
  <c r="N86" i="29"/>
  <c r="BP32" i="4"/>
  <c r="BU86" i="30"/>
  <c r="BP4" i="4"/>
  <c r="BL86" i="30"/>
  <c r="BO86" i="30" s="1"/>
  <c r="CJ23" i="31"/>
  <c r="CJ10" i="31" s="1"/>
  <c r="CJ11" i="31" s="1"/>
  <c r="CJ12" i="31" s="1"/>
  <c r="BN16" i="4"/>
  <c r="CJ31" i="31" l="1"/>
  <c r="CJ37" i="31"/>
  <c r="BP9" i="4"/>
  <c r="L87" i="29"/>
  <c r="BH87" i="30"/>
  <c r="J88" i="29"/>
  <c r="CJ14" i="31"/>
  <c r="CJ15" i="31" s="1"/>
  <c r="CJ40" i="31" s="1"/>
  <c r="W86" i="29"/>
  <c r="AE86" i="29" s="1"/>
  <c r="BP38" i="4"/>
  <c r="BE86" i="30"/>
  <c r="BF86" i="30" s="1"/>
  <c r="BQ31" i="4"/>
  <c r="BW88" i="30"/>
  <c r="AY87" i="30"/>
  <c r="C87" i="29"/>
  <c r="E87" i="29" s="1"/>
  <c r="BP86" i="30"/>
  <c r="BP13" i="4" s="1"/>
  <c r="BP33" i="4"/>
  <c r="AX88" i="30"/>
  <c r="BR23" i="4" s="1"/>
  <c r="L88" i="29"/>
  <c r="N88" i="29" s="1"/>
  <c r="CJ16" i="31" l="1"/>
  <c r="CJ34" i="31"/>
  <c r="BQ86" i="30"/>
  <c r="BS86" i="30" s="1"/>
  <c r="BY86" i="30" s="1"/>
  <c r="K88" i="29"/>
  <c r="N87" i="29"/>
  <c r="BR25" i="4"/>
  <c r="BB87" i="30"/>
  <c r="BC87" i="30"/>
  <c r="BQ39" i="4" s="1"/>
  <c r="BD87" i="30"/>
  <c r="BP41" i="4"/>
  <c r="BR88" i="30"/>
  <c r="BR15" i="4" s="1"/>
  <c r="BX88" i="30"/>
  <c r="BN88" i="30"/>
  <c r="BR11" i="4" s="1"/>
  <c r="CK23" i="31"/>
  <c r="CK10" i="31" s="1"/>
  <c r="CK11" i="31" s="1"/>
  <c r="CK12" i="31" s="1"/>
  <c r="BU87" i="30"/>
  <c r="BQ4" i="4"/>
  <c r="BL87" i="30"/>
  <c r="BO87" i="30" s="1"/>
  <c r="BQ32" i="4"/>
  <c r="BP12" i="4"/>
  <c r="J89" i="29"/>
  <c r="K89" i="29" s="1"/>
  <c r="CK31" i="31" l="1"/>
  <c r="CK37" i="31"/>
  <c r="BH88" i="30"/>
  <c r="BQ33" i="4"/>
  <c r="W87" i="29"/>
  <c r="AE87" i="29" s="1"/>
  <c r="BP87" i="30"/>
  <c r="BQ13" i="4" s="1"/>
  <c r="CK14" i="31"/>
  <c r="CK15" i="31" s="1"/>
  <c r="CK40" i="31" s="1"/>
  <c r="BE87" i="30"/>
  <c r="BF87" i="30" s="1"/>
  <c r="BQ38" i="4"/>
  <c r="AT88" i="30"/>
  <c r="BQ9" i="4"/>
  <c r="BP42" i="4"/>
  <c r="W88" i="29"/>
  <c r="AE88" i="29" s="1"/>
  <c r="BP14" i="4"/>
  <c r="AX89" i="30"/>
  <c r="BS23" i="4" s="1"/>
  <c r="CK16" i="31" l="1"/>
  <c r="CK34" i="31"/>
  <c r="BQ87" i="30"/>
  <c r="BS87" i="30" s="1"/>
  <c r="BY87" i="30" s="1"/>
  <c r="BR31" i="4"/>
  <c r="AY88" i="30"/>
  <c r="BW89" i="30"/>
  <c r="BP16" i="4"/>
  <c r="C88" i="29"/>
  <c r="E88" i="29" s="1"/>
  <c r="CM23" i="31"/>
  <c r="CM10" i="31" s="1"/>
  <c r="CM11" i="31" s="1"/>
  <c r="BQ12" i="4"/>
  <c r="BQ14" i="4" s="1"/>
  <c r="BQ41" i="4"/>
  <c r="CL23" i="31"/>
  <c r="CL10" i="31" s="1"/>
  <c r="CL11" i="31" s="1"/>
  <c r="CL12" i="31" s="1"/>
  <c r="BU88" i="30"/>
  <c r="BR4" i="4"/>
  <c r="BL88" i="30"/>
  <c r="BO88" i="30" s="1"/>
  <c r="BS25" i="4"/>
  <c r="L89" i="29"/>
  <c r="J90" i="29"/>
  <c r="K90" i="29" s="1"/>
  <c r="CL31" i="31" l="1"/>
  <c r="CL37" i="31"/>
  <c r="BQ16" i="4"/>
  <c r="BP88" i="30"/>
  <c r="BR13" i="4" s="1"/>
  <c r="BH89" i="30"/>
  <c r="CL14" i="31"/>
  <c r="CL15" i="31" s="1"/>
  <c r="CL40" i="31" s="1"/>
  <c r="BR89" i="30"/>
  <c r="BS15" i="4" s="1"/>
  <c r="BX89" i="30"/>
  <c r="BN89" i="30"/>
  <c r="BS11" i="4" s="1"/>
  <c r="BR9" i="4"/>
  <c r="CM12" i="31"/>
  <c r="BB88" i="30"/>
  <c r="BC88" i="30"/>
  <c r="BR39" i="4" s="1"/>
  <c r="BD88" i="30"/>
  <c r="N89" i="29"/>
  <c r="W89" i="29" s="1"/>
  <c r="AE89" i="29" s="1"/>
  <c r="C89" i="29"/>
  <c r="E89" i="29" s="1"/>
  <c r="AT89" i="30"/>
  <c r="BQ42" i="4"/>
  <c r="BR32" i="4"/>
  <c r="AX90" i="30"/>
  <c r="BT23" i="4" s="1"/>
  <c r="L90" i="29"/>
  <c r="N90" i="29" s="1"/>
  <c r="W90" i="29" s="1"/>
  <c r="AE90" i="29" s="1"/>
  <c r="CM31" i="31" l="1"/>
  <c r="CM37" i="31"/>
  <c r="CL16" i="31"/>
  <c r="CL34" i="31"/>
  <c r="CM14" i="31"/>
  <c r="CM15" i="31" s="1"/>
  <c r="CO23" i="31"/>
  <c r="CO10" i="31" s="1"/>
  <c r="CO11" i="31" s="1"/>
  <c r="BS31" i="4"/>
  <c r="BW90" i="30"/>
  <c r="AY89" i="30"/>
  <c r="BR38" i="4"/>
  <c r="BE88" i="30"/>
  <c r="BF88" i="30" s="1"/>
  <c r="BQ88" i="30"/>
  <c r="BS88" i="30" s="1"/>
  <c r="BY88" i="30" s="1"/>
  <c r="CN23" i="31"/>
  <c r="CN10" i="31" s="1"/>
  <c r="CN11" i="31" s="1"/>
  <c r="CN12" i="31" s="1"/>
  <c r="BR33" i="4"/>
  <c r="BL89" i="30"/>
  <c r="BO89" i="30" s="1"/>
  <c r="BU89" i="30"/>
  <c r="BS4" i="4"/>
  <c r="BS9" i="4" s="1"/>
  <c r="BS12" i="4" s="1"/>
  <c r="BT25" i="4"/>
  <c r="BR12" i="4"/>
  <c r="BR14" i="4" s="1"/>
  <c r="BH90" i="30"/>
  <c r="J91" i="29"/>
  <c r="K91" i="29" s="1"/>
  <c r="CN31" i="31" l="1"/>
  <c r="CN37" i="31"/>
  <c r="CM34" i="31"/>
  <c r="CM40" i="31"/>
  <c r="CM16" i="31"/>
  <c r="CN14" i="31"/>
  <c r="CN15" i="31" s="1"/>
  <c r="CN40" i="31" s="1"/>
  <c r="BS32" i="4"/>
  <c r="BU90" i="30"/>
  <c r="BT4" i="4"/>
  <c r="BT9" i="4" s="1"/>
  <c r="BL90" i="30"/>
  <c r="BR16" i="4"/>
  <c r="BP89" i="30"/>
  <c r="BS13" i="4" s="1"/>
  <c r="BS14" i="4" s="1"/>
  <c r="BS16" i="4" s="1"/>
  <c r="BR41" i="4"/>
  <c r="BD89" i="30"/>
  <c r="BB89" i="30"/>
  <c r="BC89" i="30"/>
  <c r="BS39" i="4" s="1"/>
  <c r="CO12" i="31"/>
  <c r="AT90" i="30"/>
  <c r="BR90" i="30"/>
  <c r="BT15" i="4" s="1"/>
  <c r="BX90" i="30"/>
  <c r="BN90" i="30"/>
  <c r="BT11" i="4" s="1"/>
  <c r="AX91" i="30"/>
  <c r="BU23" i="4" s="1"/>
  <c r="CO31" i="31" l="1"/>
  <c r="CO37" i="31"/>
  <c r="CN16" i="31"/>
  <c r="CN34" i="31"/>
  <c r="L91" i="29"/>
  <c r="N91" i="29" s="1"/>
  <c r="W91" i="29" s="1"/>
  <c r="AE91" i="29" s="1"/>
  <c r="BU25" i="4"/>
  <c r="BR42" i="4"/>
  <c r="BQ89" i="30"/>
  <c r="BS89" i="30" s="1"/>
  <c r="BY89" i="30" s="1"/>
  <c r="BO90" i="30"/>
  <c r="BS33" i="4"/>
  <c r="BT31" i="4"/>
  <c r="BW91" i="30"/>
  <c r="AY90" i="30"/>
  <c r="BS38" i="4"/>
  <c r="BE89" i="30"/>
  <c r="BF89" i="30" s="1"/>
  <c r="BT12" i="4"/>
  <c r="C90" i="29"/>
  <c r="E90" i="29" s="1"/>
  <c r="CO14" i="31"/>
  <c r="CO15" i="31" s="1"/>
  <c r="CO40" i="31" s="1"/>
  <c r="J92" i="29"/>
  <c r="K92" i="29" s="1"/>
  <c r="BH91" i="30"/>
  <c r="AT91" i="30"/>
  <c r="CO16" i="31" l="1"/>
  <c r="CO34" i="31"/>
  <c r="BU31" i="4"/>
  <c r="BU32" i="4" s="1"/>
  <c r="BU33" i="4" s="1"/>
  <c r="AY91" i="30"/>
  <c r="BW92" i="30"/>
  <c r="BD90" i="30"/>
  <c r="BB90" i="30"/>
  <c r="BC90" i="30"/>
  <c r="BT39" i="4" s="1"/>
  <c r="BP90" i="30"/>
  <c r="BT13" i="4" s="1"/>
  <c r="BT14" i="4" s="1"/>
  <c r="BT16" i="4" s="1"/>
  <c r="BT32" i="4"/>
  <c r="BU91" i="30"/>
  <c r="BL91" i="30"/>
  <c r="BU4" i="4"/>
  <c r="BU9" i="4" s="1"/>
  <c r="BX91" i="30"/>
  <c r="BR91" i="30"/>
  <c r="BU15" i="4" s="1"/>
  <c r="BN91" i="30"/>
  <c r="BU11" i="4" s="1"/>
  <c r="CP23" i="31"/>
  <c r="CP10" i="31" s="1"/>
  <c r="CP11" i="31" s="1"/>
  <c r="CP12" i="31" s="1"/>
  <c r="BS41" i="4"/>
  <c r="AX92" i="30"/>
  <c r="BV23" i="4" s="1"/>
  <c r="BH92" i="30"/>
  <c r="CP31" i="31" l="1"/>
  <c r="CP37" i="31"/>
  <c r="BQ90" i="30"/>
  <c r="BS90" i="30" s="1"/>
  <c r="BY90" i="30" s="1"/>
  <c r="BU92" i="30"/>
  <c r="BL92" i="30"/>
  <c r="BV4" i="4"/>
  <c r="BV9" i="4" s="1"/>
  <c r="BU12" i="4"/>
  <c r="BR92" i="30"/>
  <c r="BV15" i="4" s="1"/>
  <c r="BX92" i="30"/>
  <c r="BN92" i="30"/>
  <c r="BV11" i="4" s="1"/>
  <c r="L92" i="29"/>
  <c r="N92" i="29" s="1"/>
  <c r="W92" i="29" s="1"/>
  <c r="AE92" i="29" s="1"/>
  <c r="BS42" i="4"/>
  <c r="BO91" i="30"/>
  <c r="BD91" i="30"/>
  <c r="BC91" i="30"/>
  <c r="BU39" i="4" s="1"/>
  <c r="BB91" i="30"/>
  <c r="CP14" i="31"/>
  <c r="CP15" i="31" s="1"/>
  <c r="CP40" i="31" s="1"/>
  <c r="C91" i="29"/>
  <c r="E91" i="29" s="1"/>
  <c r="BV25" i="4"/>
  <c r="BT33" i="4"/>
  <c r="BT38" i="4"/>
  <c r="BE90" i="30"/>
  <c r="BF90" i="30" s="1"/>
  <c r="J93" i="29"/>
  <c r="K93" i="29" s="1"/>
  <c r="AT92" i="30"/>
  <c r="CP16" i="31" l="1"/>
  <c r="CP34" i="31"/>
  <c r="BP91" i="30"/>
  <c r="BU13" i="4" s="1"/>
  <c r="BU14" i="4" s="1"/>
  <c r="BU16" i="4" s="1"/>
  <c r="BV12" i="4"/>
  <c r="BT41" i="4"/>
  <c r="BE91" i="30"/>
  <c r="BF91" i="30" s="1"/>
  <c r="BU38" i="4"/>
  <c r="BU41" i="4" s="1"/>
  <c r="BU42" i="4" s="1"/>
  <c r="BO92" i="30"/>
  <c r="BV31" i="4"/>
  <c r="AY92" i="30"/>
  <c r="BW93" i="30"/>
  <c r="CQ23" i="31"/>
  <c r="CQ10" i="31" s="1"/>
  <c r="CQ11" i="31" s="1"/>
  <c r="CQ12" i="31" s="1"/>
  <c r="AX93" i="30"/>
  <c r="BW23" i="4" s="1"/>
  <c r="CQ31" i="31" l="1"/>
  <c r="CQ37" i="31"/>
  <c r="CQ14" i="31"/>
  <c r="CQ15" i="31" s="1"/>
  <c r="CQ40" i="31" s="1"/>
  <c r="C92" i="29"/>
  <c r="E92" i="29" s="1"/>
  <c r="BV32" i="4"/>
  <c r="BT42" i="4"/>
  <c r="BP92" i="30"/>
  <c r="BV13" i="4" s="1"/>
  <c r="BV14" i="4" s="1"/>
  <c r="BV16" i="4" s="1"/>
  <c r="L93" i="29"/>
  <c r="N93" i="29" s="1"/>
  <c r="W93" i="29" s="1"/>
  <c r="AE93" i="29" s="1"/>
  <c r="BW25" i="4"/>
  <c r="BN93" i="30"/>
  <c r="BW11" i="4" s="1"/>
  <c r="BX93" i="30"/>
  <c r="BR93" i="30"/>
  <c r="BW15" i="4" s="1"/>
  <c r="BQ91" i="30"/>
  <c r="BS91" i="30" s="1"/>
  <c r="BY91" i="30" s="1"/>
  <c r="BC92" i="30"/>
  <c r="BV39" i="4" s="1"/>
  <c r="BB92" i="30"/>
  <c r="BD92" i="30"/>
  <c r="J94" i="29"/>
  <c r="K94" i="29" s="1"/>
  <c r="CQ16" i="31" l="1"/>
  <c r="CQ34" i="31"/>
  <c r="BH93" i="30"/>
  <c r="BE92" i="30"/>
  <c r="BF92" i="30" s="1"/>
  <c r="BV38" i="4"/>
  <c r="CR23" i="31"/>
  <c r="CR10" i="31" s="1"/>
  <c r="CR11" i="31" s="1"/>
  <c r="CR12" i="31" s="1"/>
  <c r="AT93" i="30"/>
  <c r="BQ92" i="30"/>
  <c r="BS92" i="30" s="1"/>
  <c r="BY92" i="30" s="1"/>
  <c r="BV33" i="4"/>
  <c r="AX94" i="30"/>
  <c r="BX23" i="4" s="1"/>
  <c r="CR31" i="31" l="1"/>
  <c r="CR37" i="31"/>
  <c r="C93" i="29"/>
  <c r="E93" i="29" s="1"/>
  <c r="BX25" i="4"/>
  <c r="CR14" i="31"/>
  <c r="CR15" i="31" s="1"/>
  <c r="CR40" i="31" s="1"/>
  <c r="BU93" i="30"/>
  <c r="BW4" i="4"/>
  <c r="BW9" i="4" s="1"/>
  <c r="BW12" i="4" s="1"/>
  <c r="BL93" i="30"/>
  <c r="BO93" i="30" s="1"/>
  <c r="BH94" i="30"/>
  <c r="L94" i="29"/>
  <c r="N94" i="29" s="1"/>
  <c r="W94" i="29" s="1"/>
  <c r="AE94" i="29" s="1"/>
  <c r="BW31" i="4"/>
  <c r="BW94" i="30"/>
  <c r="AY93" i="30"/>
  <c r="BV41" i="4"/>
  <c r="J95" i="29"/>
  <c r="K95" i="29" s="1"/>
  <c r="CR16" i="31" l="1"/>
  <c r="CR34" i="31"/>
  <c r="BR94" i="30"/>
  <c r="BX15" i="4" s="1"/>
  <c r="BX94" i="30"/>
  <c r="BN94" i="30"/>
  <c r="BX11" i="4" s="1"/>
  <c r="BP93" i="30"/>
  <c r="BW13" i="4" s="1"/>
  <c r="BW14" i="4" s="1"/>
  <c r="BW16" i="4" s="1"/>
  <c r="BW32" i="4"/>
  <c r="AT94" i="30"/>
  <c r="BV42" i="4"/>
  <c r="CS23" i="31"/>
  <c r="CS10" i="31" s="1"/>
  <c r="CS11" i="31" s="1"/>
  <c r="CS12" i="31" s="1"/>
  <c r="BD93" i="30"/>
  <c r="BB93" i="30"/>
  <c r="BC93" i="30"/>
  <c r="BW39" i="4" s="1"/>
  <c r="BU94" i="30"/>
  <c r="BX4" i="4"/>
  <c r="BX9" i="4" s="1"/>
  <c r="BL94" i="30"/>
  <c r="CS31" i="31" l="1"/>
  <c r="CS37" i="31"/>
  <c r="BX12" i="4"/>
  <c r="BQ93" i="30"/>
  <c r="BS93" i="30" s="1"/>
  <c r="BY93" i="30" s="1"/>
  <c r="BO94" i="30"/>
  <c r="BP94" i="30" s="1"/>
  <c r="BX13" i="4" s="1"/>
  <c r="BX14" i="4" s="1"/>
  <c r="BX16" i="4" s="1"/>
  <c r="L95" i="29"/>
  <c r="N95" i="29" s="1"/>
  <c r="W95" i="29" s="1"/>
  <c r="AE95" i="29" s="1"/>
  <c r="BE93" i="30"/>
  <c r="BF93" i="30" s="1"/>
  <c r="BW38" i="4"/>
  <c r="O273" i="30"/>
  <c r="AX95" i="30"/>
  <c r="BY23" i="4" s="1"/>
  <c r="BX31" i="4"/>
  <c r="AY94" i="30"/>
  <c r="BW95" i="30"/>
  <c r="BW33" i="4"/>
  <c r="CS14" i="31"/>
  <c r="CS15" i="31" s="1"/>
  <c r="CS40" i="31" s="1"/>
  <c r="C94" i="29"/>
  <c r="E94" i="29" s="1"/>
  <c r="BH95" i="30"/>
  <c r="CS16" i="31" l="1"/>
  <c r="CS34" i="31"/>
  <c r="BQ94" i="30"/>
  <c r="BS94" i="30" s="1"/>
  <c r="BY94" i="30" s="1"/>
  <c r="BY25" i="4"/>
  <c r="BY4" i="4"/>
  <c r="BY9" i="4" s="1"/>
  <c r="BU95" i="30"/>
  <c r="BL95" i="30"/>
  <c r="BN95" i="30"/>
  <c r="BY11" i="4" s="1"/>
  <c r="BR95" i="30"/>
  <c r="BY15" i="4" s="1"/>
  <c r="BX95" i="30"/>
  <c r="BB94" i="30"/>
  <c r="BC94" i="30"/>
  <c r="BX39" i="4" s="1"/>
  <c r="BD94" i="30"/>
  <c r="BW41" i="4"/>
  <c r="CT23" i="31"/>
  <c r="CT10" i="31" s="1"/>
  <c r="CT11" i="31" s="1"/>
  <c r="CT12" i="31" s="1"/>
  <c r="J96" i="29"/>
  <c r="C95" i="29"/>
  <c r="Q273" i="30"/>
  <c r="BX32" i="4"/>
  <c r="AT95" i="30"/>
  <c r="P273" i="30"/>
  <c r="AX96" i="30"/>
  <c r="BZ23" i="4" s="1"/>
  <c r="BZ25" i="4" s="1"/>
  <c r="CT31" i="31" l="1"/>
  <c r="CT37" i="31"/>
  <c r="CT14" i="31"/>
  <c r="CT15" i="31" s="1"/>
  <c r="CT40" i="31" s="1"/>
  <c r="BE94" i="30"/>
  <c r="BF94" i="30" s="1"/>
  <c r="BX38" i="4"/>
  <c r="BO95" i="30"/>
  <c r="BH96" i="30"/>
  <c r="BY31" i="4"/>
  <c r="BW96" i="30"/>
  <c r="AY95" i="30"/>
  <c r="C273" i="29"/>
  <c r="E95" i="29"/>
  <c r="E273" i="29" s="1"/>
  <c r="BW42" i="4"/>
  <c r="BY12" i="4"/>
  <c r="BX33" i="4"/>
  <c r="K96" i="29"/>
  <c r="CT16" i="31" l="1"/>
  <c r="CT34" i="31"/>
  <c r="BY32" i="4"/>
  <c r="BP95" i="30"/>
  <c r="BY13" i="4" s="1"/>
  <c r="BY14" i="4" s="1"/>
  <c r="BY16" i="4" s="1"/>
  <c r="IE16" i="4" s="1"/>
  <c r="J97" i="29"/>
  <c r="L96" i="29"/>
  <c r="BX41" i="4"/>
  <c r="BC95" i="30"/>
  <c r="BY39" i="4" s="1"/>
  <c r="BB95" i="30"/>
  <c r="BD95" i="30"/>
  <c r="BU96" i="30"/>
  <c r="BZ4" i="4"/>
  <c r="BZ9" i="4" s="1"/>
  <c r="BL96" i="30"/>
  <c r="AT96" i="30"/>
  <c r="BX96" i="30"/>
  <c r="BN96" i="30"/>
  <c r="BZ11" i="4" s="1"/>
  <c r="BR96" i="30"/>
  <c r="BZ15" i="4" s="1"/>
  <c r="AX97" i="30"/>
  <c r="CA23" i="4" s="1"/>
  <c r="BQ95" i="30" l="1"/>
  <c r="BS95" i="30" s="1"/>
  <c r="BY95" i="30" s="1"/>
  <c r="BO96" i="30"/>
  <c r="BY38" i="4"/>
  <c r="BE95" i="30"/>
  <c r="BF95" i="30" s="1"/>
  <c r="K97" i="29"/>
  <c r="CA25" i="4"/>
  <c r="BZ12" i="4"/>
  <c r="BX42" i="4"/>
  <c r="BZ31" i="4"/>
  <c r="BW97" i="30"/>
  <c r="AY96" i="30"/>
  <c r="AT97" i="30"/>
  <c r="C96" i="29"/>
  <c r="E96" i="29" s="1"/>
  <c r="N96" i="29"/>
  <c r="BY33" i="4"/>
  <c r="J98" i="29" l="1"/>
  <c r="BH97" i="30"/>
  <c r="C97" i="29"/>
  <c r="E97" i="29" s="1"/>
  <c r="CA31" i="4"/>
  <c r="CA32" i="4" s="1"/>
  <c r="CA33" i="4" s="1"/>
  <c r="AY97" i="30"/>
  <c r="BW98" i="30"/>
  <c r="BD96" i="30"/>
  <c r="BC96" i="30"/>
  <c r="BZ39" i="4" s="1"/>
  <c r="BB96" i="30"/>
  <c r="BY41" i="4"/>
  <c r="BN97" i="30"/>
  <c r="CA11" i="4" s="1"/>
  <c r="BX97" i="30"/>
  <c r="BR97" i="30"/>
  <c r="CA15" i="4" s="1"/>
  <c r="BP96" i="30"/>
  <c r="BZ13" i="4" s="1"/>
  <c r="BZ14" i="4" s="1"/>
  <c r="BZ16" i="4" s="1"/>
  <c r="W96" i="29"/>
  <c r="AE96" i="29" s="1"/>
  <c r="L97" i="29"/>
  <c r="BZ32" i="4"/>
  <c r="AX98" i="30"/>
  <c r="CB23" i="4" s="1"/>
  <c r="BQ96" i="30" l="1"/>
  <c r="BS96" i="30" s="1"/>
  <c r="BY96" i="30" s="1"/>
  <c r="BZ33" i="4"/>
  <c r="BB97" i="30"/>
  <c r="BD97" i="30"/>
  <c r="BC97" i="30"/>
  <c r="CA39" i="4" s="1"/>
  <c r="BL97" i="30"/>
  <c r="BO97" i="30" s="1"/>
  <c r="CA4" i="4"/>
  <c r="CA9" i="4" s="1"/>
  <c r="CA12" i="4" s="1"/>
  <c r="BU97" i="30"/>
  <c r="N97" i="29"/>
  <c r="BY42" i="4"/>
  <c r="CB25" i="4"/>
  <c r="CU23" i="31"/>
  <c r="CU10" i="31" s="1"/>
  <c r="CU11" i="31" s="1"/>
  <c r="CU12" i="31" s="1"/>
  <c r="BZ38" i="4"/>
  <c r="BE96" i="30"/>
  <c r="BF96" i="30" s="1"/>
  <c r="BX98" i="30"/>
  <c r="BN98" i="30"/>
  <c r="CB11" i="4" s="1"/>
  <c r="BR98" i="30"/>
  <c r="CB15" i="4" s="1"/>
  <c r="K98" i="29"/>
  <c r="CU31" i="31" l="1"/>
  <c r="CU37" i="31"/>
  <c r="J99" i="29"/>
  <c r="BH98" i="30"/>
  <c r="BP97" i="30"/>
  <c r="CA13" i="4" s="1"/>
  <c r="CA14" i="4" s="1"/>
  <c r="CA16" i="4" s="1"/>
  <c r="CU14" i="31"/>
  <c r="CU15" i="31" s="1"/>
  <c r="CU40" i="31" s="1"/>
  <c r="BZ41" i="4"/>
  <c r="W97" i="29"/>
  <c r="AE97" i="29" s="1"/>
  <c r="AT98" i="30"/>
  <c r="L98" i="29"/>
  <c r="BE97" i="30"/>
  <c r="BF97" i="30" s="1"/>
  <c r="CA38" i="4"/>
  <c r="CA41" i="4" s="1"/>
  <c r="CA42" i="4" s="1"/>
  <c r="AX99" i="30"/>
  <c r="CC23" i="4" s="1"/>
  <c r="CU16" i="31" l="1"/>
  <c r="CU34" i="31"/>
  <c r="BQ97" i="30"/>
  <c r="BS97" i="30" s="1"/>
  <c r="BY97" i="30" s="1"/>
  <c r="N98" i="29"/>
  <c r="K99" i="29"/>
  <c r="BL98" i="30"/>
  <c r="BO98" i="30" s="1"/>
  <c r="BU98" i="30"/>
  <c r="CB4" i="4"/>
  <c r="CB9" i="4" s="1"/>
  <c r="CB12" i="4" s="1"/>
  <c r="AT99" i="30"/>
  <c r="CC25" i="4"/>
  <c r="CB31" i="4"/>
  <c r="BW99" i="30"/>
  <c r="AY98" i="30"/>
  <c r="CV23" i="31"/>
  <c r="CV10" i="31" s="1"/>
  <c r="CV11" i="31" s="1"/>
  <c r="CV12" i="31" s="1"/>
  <c r="C98" i="29"/>
  <c r="E98" i="29" s="1"/>
  <c r="BZ42" i="4"/>
  <c r="CV31" i="31" l="1"/>
  <c r="CV37" i="31"/>
  <c r="C99" i="29"/>
  <c r="E99" i="29" s="1"/>
  <c r="BH99" i="30"/>
  <c r="J100" i="29"/>
  <c r="BB98" i="30"/>
  <c r="BD98" i="30"/>
  <c r="BC98" i="30"/>
  <c r="CB39" i="4" s="1"/>
  <c r="L99" i="29"/>
  <c r="BP98" i="30"/>
  <c r="CB13" i="4" s="1"/>
  <c r="CB14" i="4" s="1"/>
  <c r="CB16" i="4" s="1"/>
  <c r="BN99" i="30"/>
  <c r="CC11" i="4" s="1"/>
  <c r="BR99" i="30"/>
  <c r="CC15" i="4" s="1"/>
  <c r="BX99" i="30"/>
  <c r="CC31" i="4"/>
  <c r="CC32" i="4" s="1"/>
  <c r="CC33" i="4" s="1"/>
  <c r="AY99" i="30"/>
  <c r="BW100" i="30"/>
  <c r="CV14" i="31"/>
  <c r="CV15" i="31" s="1"/>
  <c r="CV40" i="31" s="1"/>
  <c r="CB32" i="4"/>
  <c r="W98" i="29"/>
  <c r="AE98" i="29" s="1"/>
  <c r="AX100" i="30"/>
  <c r="CD23" i="4" s="1"/>
  <c r="L100" i="29"/>
  <c r="N100" i="29" s="1"/>
  <c r="CV16" i="31" l="1"/>
  <c r="CV34" i="31"/>
  <c r="CW23" i="31"/>
  <c r="CW10" i="31" s="1"/>
  <c r="CW11" i="31" s="1"/>
  <c r="CW12" i="31" s="1"/>
  <c r="BQ98" i="30"/>
  <c r="BS98" i="30" s="1"/>
  <c r="BY98" i="30" s="1"/>
  <c r="BL99" i="30"/>
  <c r="BO99" i="30" s="1"/>
  <c r="BU99" i="30"/>
  <c r="CC4" i="4"/>
  <c r="CC9" i="4" s="1"/>
  <c r="CC12" i="4" s="1"/>
  <c r="CD25" i="4"/>
  <c r="CB33" i="4"/>
  <c r="BR100" i="30"/>
  <c r="CD15" i="4" s="1"/>
  <c r="BN100" i="30"/>
  <c r="CD11" i="4" s="1"/>
  <c r="BX100" i="30"/>
  <c r="BE98" i="30"/>
  <c r="BF98" i="30" s="1"/>
  <c r="CB38" i="4"/>
  <c r="BD99" i="30"/>
  <c r="BC99" i="30"/>
  <c r="CC39" i="4" s="1"/>
  <c r="BB99" i="30"/>
  <c r="N99" i="29"/>
  <c r="K100" i="29"/>
  <c r="J101" i="29"/>
  <c r="K101" i="29" s="1"/>
  <c r="CW31" i="31" l="1"/>
  <c r="CW37" i="31"/>
  <c r="AT100" i="30"/>
  <c r="W100" i="29"/>
  <c r="AE100" i="29" s="1"/>
  <c r="BP99" i="30"/>
  <c r="CC13" i="4" s="1"/>
  <c r="CC14" i="4" s="1"/>
  <c r="CC16" i="4" s="1"/>
  <c r="BH100" i="30"/>
  <c r="CB41" i="4"/>
  <c r="CW14" i="31"/>
  <c r="CW15" i="31" s="1"/>
  <c r="CW40" i="31" s="1"/>
  <c r="W99" i="29"/>
  <c r="AE99" i="29" s="1"/>
  <c r="BE99" i="30"/>
  <c r="BF99" i="30" s="1"/>
  <c r="CC38" i="4"/>
  <c r="CC41" i="4" s="1"/>
  <c r="CC42" i="4" s="1"/>
  <c r="AX101" i="30"/>
  <c r="CE23" i="4" s="1"/>
  <c r="CW16" i="31" l="1"/>
  <c r="CW34" i="31"/>
  <c r="AT101" i="30"/>
  <c r="L101" i="29"/>
  <c r="CY23" i="31"/>
  <c r="CY10" i="31" s="1"/>
  <c r="CY11" i="31" s="1"/>
  <c r="CE25" i="4"/>
  <c r="BQ99" i="30"/>
  <c r="BS99" i="30" s="1"/>
  <c r="BY99" i="30" s="1"/>
  <c r="CD31" i="4"/>
  <c r="AY100" i="30"/>
  <c r="BW101" i="30"/>
  <c r="CB42" i="4"/>
  <c r="C100" i="29"/>
  <c r="E100" i="29" s="1"/>
  <c r="CX23" i="31"/>
  <c r="CX10" i="31" s="1"/>
  <c r="CX11" i="31" s="1"/>
  <c r="CX12" i="31" s="1"/>
  <c r="BU100" i="30"/>
  <c r="BL100" i="30"/>
  <c r="BO100" i="30" s="1"/>
  <c r="CD4" i="4"/>
  <c r="CD9" i="4" s="1"/>
  <c r="CD12" i="4" s="1"/>
  <c r="J102" i="29"/>
  <c r="K102" i="29" s="1"/>
  <c r="CX31" i="31" l="1"/>
  <c r="CX37" i="31"/>
  <c r="BH101" i="30"/>
  <c r="BP100" i="30"/>
  <c r="CD13" i="4" s="1"/>
  <c r="CD14" i="4" s="1"/>
  <c r="CD16" i="4" s="1"/>
  <c r="CY12" i="31"/>
  <c r="CX14" i="31"/>
  <c r="CX15" i="31" s="1"/>
  <c r="CX40" i="31" s="1"/>
  <c r="CD32" i="4"/>
  <c r="BX101" i="30"/>
  <c r="BR101" i="30"/>
  <c r="CE15" i="4" s="1"/>
  <c r="BN101" i="30"/>
  <c r="CE11" i="4" s="1"/>
  <c r="N101" i="29"/>
  <c r="C101" i="29"/>
  <c r="E101" i="29" s="1"/>
  <c r="BB100" i="30"/>
  <c r="BC100" i="30"/>
  <c r="CD39" i="4" s="1"/>
  <c r="BD100" i="30"/>
  <c r="CE31" i="4"/>
  <c r="CE32" i="4" s="1"/>
  <c r="CE33" i="4" s="1"/>
  <c r="AY101" i="30"/>
  <c r="BW102" i="30"/>
  <c r="AX102" i="30"/>
  <c r="CF23" i="4" s="1"/>
  <c r="L102" i="29"/>
  <c r="N102" i="29" s="1"/>
  <c r="W102" i="29" s="1"/>
  <c r="AE102" i="29" s="1"/>
  <c r="CY31" i="31" l="1"/>
  <c r="CY37" i="31"/>
  <c r="CX16" i="31"/>
  <c r="CX34" i="31"/>
  <c r="CY14" i="31"/>
  <c r="CY15" i="31" s="1"/>
  <c r="DA23" i="31"/>
  <c r="DA10" i="31" s="1"/>
  <c r="DA11" i="31" s="1"/>
  <c r="CF25" i="4"/>
  <c r="BR102" i="30"/>
  <c r="CF15" i="4" s="1"/>
  <c r="BX102" i="30"/>
  <c r="BN102" i="30"/>
  <c r="CF11" i="4" s="1"/>
  <c r="BU101" i="30"/>
  <c r="CE4" i="4"/>
  <c r="CE9" i="4" s="1"/>
  <c r="CE12" i="4" s="1"/>
  <c r="BL101" i="30"/>
  <c r="BO101" i="30" s="1"/>
  <c r="BD101" i="30"/>
  <c r="BB101" i="30"/>
  <c r="BC101" i="30"/>
  <c r="CE39" i="4" s="1"/>
  <c r="CD33" i="4"/>
  <c r="BE100" i="30"/>
  <c r="BF100" i="30" s="1"/>
  <c r="CD38" i="4"/>
  <c r="W101" i="29"/>
  <c r="AE101" i="29" s="1"/>
  <c r="BQ100" i="30"/>
  <c r="BS100" i="30" s="1"/>
  <c r="BY100" i="30" s="1"/>
  <c r="J103" i="29"/>
  <c r="K103" i="29" s="1"/>
  <c r="CY34" i="31" l="1"/>
  <c r="CY40" i="31"/>
  <c r="CY16" i="31"/>
  <c r="AT102" i="30"/>
  <c r="BH102" i="30"/>
  <c r="CD41" i="4"/>
  <c r="CE38" i="4"/>
  <c r="CE41" i="4" s="1"/>
  <c r="CE42" i="4" s="1"/>
  <c r="BE101" i="30"/>
  <c r="BF101" i="30" s="1"/>
  <c r="BP101" i="30"/>
  <c r="CE13" i="4" s="1"/>
  <c r="CE14" i="4" s="1"/>
  <c r="CE16" i="4" s="1"/>
  <c r="CZ23" i="31"/>
  <c r="CZ10" i="31" s="1"/>
  <c r="CZ11" i="31" s="1"/>
  <c r="CZ12" i="31" s="1"/>
  <c r="AX103" i="30"/>
  <c r="CG23" i="4" s="1"/>
  <c r="L103" i="29"/>
  <c r="N103" i="29" s="1"/>
  <c r="W103" i="29" s="1"/>
  <c r="AE103" i="29" s="1"/>
  <c r="CZ31" i="31" l="1"/>
  <c r="CZ37" i="31"/>
  <c r="DB23" i="31"/>
  <c r="DB10" i="31" s="1"/>
  <c r="DB11" i="31" s="1"/>
  <c r="DA12" i="31"/>
  <c r="CZ14" i="31"/>
  <c r="CZ15" i="31" s="1"/>
  <c r="CZ40" i="31" s="1"/>
  <c r="CG25" i="4"/>
  <c r="CF31" i="4"/>
  <c r="BW103" i="30"/>
  <c r="AY102" i="30"/>
  <c r="BQ101" i="30"/>
  <c r="BS101" i="30" s="1"/>
  <c r="BY101" i="30" s="1"/>
  <c r="CD42" i="4"/>
  <c r="C102" i="29"/>
  <c r="E102" i="29" s="1"/>
  <c r="BU102" i="30"/>
  <c r="CF4" i="4"/>
  <c r="CF9" i="4" s="1"/>
  <c r="CF12" i="4" s="1"/>
  <c r="BL102" i="30"/>
  <c r="BO102" i="30" s="1"/>
  <c r="J104" i="29"/>
  <c r="K104" i="29" s="1"/>
  <c r="AT103" i="30"/>
  <c r="DA31" i="31" l="1"/>
  <c r="DA37" i="31"/>
  <c r="CZ16" i="31"/>
  <c r="CZ34" i="31"/>
  <c r="CG31" i="4"/>
  <c r="CG32" i="4" s="1"/>
  <c r="CG33" i="4" s="1"/>
  <c r="AY103" i="30"/>
  <c r="BW104" i="30"/>
  <c r="BP102" i="30"/>
  <c r="CF13" i="4" s="1"/>
  <c r="CF14" i="4" s="1"/>
  <c r="CF16" i="4" s="1"/>
  <c r="BN103" i="30"/>
  <c r="CG11" i="4" s="1"/>
  <c r="BX103" i="30"/>
  <c r="BR103" i="30"/>
  <c r="CG15" i="4" s="1"/>
  <c r="CF32" i="4"/>
  <c r="DB12" i="31"/>
  <c r="BH103" i="30"/>
  <c r="BC102" i="30"/>
  <c r="CF39" i="4" s="1"/>
  <c r="BB102" i="30"/>
  <c r="BD102" i="30"/>
  <c r="DA14" i="31"/>
  <c r="DA15" i="31" s="1"/>
  <c r="DA40" i="31" s="1"/>
  <c r="AX104" i="30"/>
  <c r="CH23" i="4" s="1"/>
  <c r="DB31" i="31" l="1"/>
  <c r="DB37" i="31"/>
  <c r="DA16" i="31"/>
  <c r="DA34" i="31"/>
  <c r="DB14" i="31"/>
  <c r="DB15" i="31" s="1"/>
  <c r="DB40" i="31" s="1"/>
  <c r="C103" i="29"/>
  <c r="E103" i="29" s="1"/>
  <c r="L104" i="29"/>
  <c r="N104" i="29" s="1"/>
  <c r="W104" i="29" s="1"/>
  <c r="AE104" i="29" s="1"/>
  <c r="CH25" i="4"/>
  <c r="BN104" i="30"/>
  <c r="CH11" i="4" s="1"/>
  <c r="BR104" i="30"/>
  <c r="CH15" i="4" s="1"/>
  <c r="BX104" i="30"/>
  <c r="BD103" i="30"/>
  <c r="BC103" i="30"/>
  <c r="CG39" i="4" s="1"/>
  <c r="BB103" i="30"/>
  <c r="BL103" i="30"/>
  <c r="BO103" i="30" s="1"/>
  <c r="CG4" i="4"/>
  <c r="CG9" i="4" s="1"/>
  <c r="CG12" i="4" s="1"/>
  <c r="BU103" i="30"/>
  <c r="BQ102" i="30"/>
  <c r="BS102" i="30" s="1"/>
  <c r="BY102" i="30" s="1"/>
  <c r="CF38" i="4"/>
  <c r="BE102" i="30"/>
  <c r="BF102" i="30" s="1"/>
  <c r="CF33" i="4"/>
  <c r="AT104" i="30"/>
  <c r="J105" i="29"/>
  <c r="K105" i="29" s="1"/>
  <c r="DB16" i="31" l="1"/>
  <c r="DB34" i="31"/>
  <c r="DC23" i="31"/>
  <c r="DC10" i="31" s="1"/>
  <c r="DC11" i="31" s="1"/>
  <c r="DC12" i="31" s="1"/>
  <c r="BH104" i="30"/>
  <c r="C104" i="29"/>
  <c r="E104" i="29" s="1"/>
  <c r="CH31" i="4"/>
  <c r="AY104" i="30"/>
  <c r="BW105" i="30"/>
  <c r="BP103" i="30"/>
  <c r="CG13" i="4" s="1"/>
  <c r="CG14" i="4" s="1"/>
  <c r="CG16" i="4" s="1"/>
  <c r="CF41" i="4"/>
  <c r="BE103" i="30"/>
  <c r="BF103" i="30" s="1"/>
  <c r="CG38" i="4"/>
  <c r="CG41" i="4" s="1"/>
  <c r="CG42" i="4" s="1"/>
  <c r="AX105" i="30"/>
  <c r="CI23" i="4" s="1"/>
  <c r="DC31" i="31" l="1"/>
  <c r="DC37" i="31"/>
  <c r="BQ103" i="30"/>
  <c r="BS103" i="30" s="1"/>
  <c r="BY103" i="30" s="1"/>
  <c r="CF42" i="4"/>
  <c r="DC14" i="31"/>
  <c r="DC15" i="31" s="1"/>
  <c r="DC40" i="31" s="1"/>
  <c r="CI25" i="4"/>
  <c r="BX105" i="30"/>
  <c r="BN105" i="30"/>
  <c r="CI11" i="4" s="1"/>
  <c r="BR105" i="30"/>
  <c r="CI15" i="4" s="1"/>
  <c r="BB104" i="30"/>
  <c r="BC104" i="30"/>
  <c r="CH39" i="4" s="1"/>
  <c r="BD104" i="30"/>
  <c r="CH4" i="4"/>
  <c r="CH9" i="4" s="1"/>
  <c r="CH12" i="4" s="1"/>
  <c r="BU104" i="30"/>
  <c r="BL104" i="30"/>
  <c r="BO104" i="30" s="1"/>
  <c r="L105" i="29"/>
  <c r="N105" i="29" s="1"/>
  <c r="CH32" i="4"/>
  <c r="J106" i="29"/>
  <c r="K106" i="29" s="1"/>
  <c r="AT105" i="30"/>
  <c r="DC16" i="31" l="1"/>
  <c r="DC34" i="31"/>
  <c r="CI31" i="4"/>
  <c r="BW106" i="30"/>
  <c r="AY105" i="30"/>
  <c r="BE104" i="30"/>
  <c r="BF104" i="30" s="1"/>
  <c r="CH38" i="4"/>
  <c r="CH33" i="4"/>
  <c r="BP104" i="30"/>
  <c r="CH13" i="4" s="1"/>
  <c r="CH14" i="4" s="1"/>
  <c r="CH16" i="4" s="1"/>
  <c r="AX106" i="30"/>
  <c r="CJ23" i="4" s="1"/>
  <c r="C105" i="29" l="1"/>
  <c r="E105" i="29" s="1"/>
  <c r="CJ25" i="4"/>
  <c r="BQ104" i="30"/>
  <c r="BS104" i="30" s="1"/>
  <c r="BY104" i="30" s="1"/>
  <c r="L106" i="29"/>
  <c r="N106" i="29" s="1"/>
  <c r="BD105" i="30"/>
  <c r="BB105" i="30"/>
  <c r="BC105" i="30"/>
  <c r="CI39" i="4" s="1"/>
  <c r="CH41" i="4"/>
  <c r="BN106" i="30"/>
  <c r="CJ11" i="4" s="1"/>
  <c r="BX106" i="30"/>
  <c r="BR106" i="30"/>
  <c r="CJ15" i="4" s="1"/>
  <c r="CI32" i="4"/>
  <c r="J107" i="29"/>
  <c r="K107" i="29" s="1"/>
  <c r="CI33" i="4" l="1"/>
  <c r="CH42" i="4"/>
  <c r="AT106" i="30"/>
  <c r="BE105" i="30"/>
  <c r="BF105" i="30" s="1"/>
  <c r="CI38" i="4"/>
  <c r="L107" i="29" l="1"/>
  <c r="N107" i="29" s="1"/>
  <c r="CJ31" i="4"/>
  <c r="BW107" i="30"/>
  <c r="AY106" i="30"/>
  <c r="C106" i="29"/>
  <c r="E106" i="29" s="1"/>
  <c r="CI41" i="4"/>
  <c r="AX108" i="30"/>
  <c r="CL23" i="4" s="1"/>
  <c r="CL25" i="4" s="1"/>
  <c r="C107" i="29" l="1"/>
  <c r="Q274" i="30"/>
  <c r="J108" i="29"/>
  <c r="BR107" i="30"/>
  <c r="CK15" i="4" s="1"/>
  <c r="BN107" i="30"/>
  <c r="CK11" i="4" s="1"/>
  <c r="BX107" i="30"/>
  <c r="P274" i="30"/>
  <c r="AT107" i="30"/>
  <c r="L108" i="29"/>
  <c r="CJ32" i="4"/>
  <c r="CI42" i="4"/>
  <c r="AX107" i="30"/>
  <c r="CK23" i="4" s="1"/>
  <c r="O274" i="30"/>
  <c r="BB106" i="30"/>
  <c r="BC106" i="30"/>
  <c r="CJ39" i="4" s="1"/>
  <c r="BD106" i="30"/>
  <c r="J109" i="29"/>
  <c r="K109" i="29" s="1"/>
  <c r="AT108" i="30"/>
  <c r="CL31" i="4" l="1"/>
  <c r="CL32" i="4" s="1"/>
  <c r="CL33" i="4" s="1"/>
  <c r="AY108" i="30"/>
  <c r="BW109" i="30"/>
  <c r="CK25" i="4"/>
  <c r="CK31" i="4"/>
  <c r="AY107" i="30"/>
  <c r="BW108" i="30"/>
  <c r="CJ33" i="4"/>
  <c r="BE106" i="30"/>
  <c r="BF106" i="30" s="1"/>
  <c r="CJ38" i="4"/>
  <c r="N108" i="29"/>
  <c r="K108" i="29"/>
  <c r="C274" i="29"/>
  <c r="E107" i="29"/>
  <c r="E274" i="29" s="1"/>
  <c r="AX109" i="30"/>
  <c r="CM23" i="4" s="1"/>
  <c r="CM25" i="4" s="1"/>
  <c r="CJ41" i="4" l="1"/>
  <c r="BN108" i="30"/>
  <c r="CL11" i="4" s="1"/>
  <c r="BR108" i="30"/>
  <c r="CL15" i="4" s="1"/>
  <c r="BX108" i="30"/>
  <c r="BX109" i="30"/>
  <c r="BN109" i="30"/>
  <c r="CM11" i="4" s="1"/>
  <c r="BR109" i="30"/>
  <c r="CM15" i="4" s="1"/>
  <c r="C108" i="29"/>
  <c r="E108" i="29" s="1"/>
  <c r="BD107" i="30"/>
  <c r="BC107" i="30"/>
  <c r="CK39" i="4" s="1"/>
  <c r="BB107" i="30"/>
  <c r="BC108" i="30"/>
  <c r="CL39" i="4" s="1"/>
  <c r="BB108" i="30"/>
  <c r="BD108" i="30"/>
  <c r="CK32" i="4"/>
  <c r="CK33" i="4" s="1"/>
  <c r="L109" i="29" l="1"/>
  <c r="AT109" i="30"/>
  <c r="CJ42" i="4"/>
  <c r="CK38" i="4"/>
  <c r="BE107" i="30"/>
  <c r="BF107" i="30" s="1"/>
  <c r="J110" i="29"/>
  <c r="BE108" i="30"/>
  <c r="BF108" i="30" s="1"/>
  <c r="CL38" i="4"/>
  <c r="CL41" i="4" s="1"/>
  <c r="CL42" i="4" s="1"/>
  <c r="AX110" i="30"/>
  <c r="CN23" i="4" s="1"/>
  <c r="CN25" i="4" l="1"/>
  <c r="N109" i="29"/>
  <c r="K110" i="29"/>
  <c r="CM31" i="4"/>
  <c r="AY109" i="30"/>
  <c r="BW110" i="30"/>
  <c r="C109" i="29"/>
  <c r="E109" i="29" s="1"/>
  <c r="CK41" i="4"/>
  <c r="AT110" i="30"/>
  <c r="CK42" i="4" l="1"/>
  <c r="BR110" i="30"/>
  <c r="CN15" i="4" s="1"/>
  <c r="BN110" i="30"/>
  <c r="CN11" i="4" s="1"/>
  <c r="BX110" i="30"/>
  <c r="CN31" i="4"/>
  <c r="CN32" i="4" s="1"/>
  <c r="CN33" i="4" s="1"/>
  <c r="AY110" i="30"/>
  <c r="BW111" i="30"/>
  <c r="J111" i="29"/>
  <c r="BD109" i="30"/>
  <c r="BB109" i="30"/>
  <c r="BC109" i="30"/>
  <c r="CM39" i="4" s="1"/>
  <c r="L110" i="29"/>
  <c r="CM32" i="4"/>
  <c r="AX111" i="30"/>
  <c r="CO23" i="4" s="1"/>
  <c r="CO25" i="4" l="1"/>
  <c r="N110" i="29"/>
  <c r="K111" i="29"/>
  <c r="BE109" i="30"/>
  <c r="BF109" i="30" s="1"/>
  <c r="CM38" i="4"/>
  <c r="BN111" i="30"/>
  <c r="CO11" i="4" s="1"/>
  <c r="BR111" i="30"/>
  <c r="CO15" i="4" s="1"/>
  <c r="BX111" i="30"/>
  <c r="C110" i="29"/>
  <c r="E110" i="29" s="1"/>
  <c r="CM33" i="4"/>
  <c r="BB110" i="30"/>
  <c r="BD110" i="30"/>
  <c r="BC110" i="30"/>
  <c r="CN39" i="4" s="1"/>
  <c r="CN38" i="4" l="1"/>
  <c r="CN41" i="4" s="1"/>
  <c r="CN42" i="4" s="1"/>
  <c r="BE110" i="30"/>
  <c r="BF110" i="30" s="1"/>
  <c r="AT111" i="30"/>
  <c r="CM41" i="4"/>
  <c r="J112" i="29"/>
  <c r="L111" i="29"/>
  <c r="AX112" i="30"/>
  <c r="CP23" i="4" s="1"/>
  <c r="C111" i="29" l="1"/>
  <c r="E111" i="29" s="1"/>
  <c r="CO31" i="4"/>
  <c r="BW112" i="30"/>
  <c r="AY111" i="30"/>
  <c r="CP25" i="4"/>
  <c r="N111" i="29"/>
  <c r="K112" i="29"/>
  <c r="CM42" i="4"/>
  <c r="J113" i="29"/>
  <c r="K113" i="29" s="1"/>
  <c r="BX112" i="30" l="1"/>
  <c r="BN112" i="30"/>
  <c r="CP11" i="4" s="1"/>
  <c r="BR112" i="30"/>
  <c r="CP15" i="4" s="1"/>
  <c r="AT112" i="30"/>
  <c r="L112" i="29"/>
  <c r="CO32" i="4"/>
  <c r="BB111" i="30"/>
  <c r="BD111" i="30"/>
  <c r="BC111" i="30"/>
  <c r="CO39" i="4" s="1"/>
  <c r="AX113" i="30"/>
  <c r="CQ23" i="4" s="1"/>
  <c r="C112" i="29" l="1"/>
  <c r="E112" i="29" s="1"/>
  <c r="L113" i="29"/>
  <c r="N113" i="29" s="1"/>
  <c r="CO33" i="4"/>
  <c r="N112" i="29"/>
  <c r="BE111" i="30"/>
  <c r="BF111" i="30" s="1"/>
  <c r="CO38" i="4"/>
  <c r="CQ25" i="4"/>
  <c r="CP31" i="4"/>
  <c r="AY112" i="30"/>
  <c r="BW113" i="30"/>
  <c r="J114" i="29"/>
  <c r="CP32" i="4" l="1"/>
  <c r="K114" i="29"/>
  <c r="AT113" i="30"/>
  <c r="BR113" i="30"/>
  <c r="CQ15" i="4" s="1"/>
  <c r="BX113" i="30"/>
  <c r="BN113" i="30"/>
  <c r="CQ11" i="4" s="1"/>
  <c r="BB112" i="30"/>
  <c r="BD112" i="30"/>
  <c r="BC112" i="30"/>
  <c r="CP39" i="4" s="1"/>
  <c r="CO41" i="4"/>
  <c r="AX114" i="30"/>
  <c r="CR23" i="4" s="1"/>
  <c r="L114" i="29"/>
  <c r="N114" i="29" s="1"/>
  <c r="CP38" i="4" l="1"/>
  <c r="BE112" i="30"/>
  <c r="BF112" i="30" s="1"/>
  <c r="C113" i="29"/>
  <c r="E113" i="29" s="1"/>
  <c r="CO42" i="4"/>
  <c r="CR25" i="4"/>
  <c r="CQ31" i="4"/>
  <c r="BW114" i="30"/>
  <c r="AY113" i="30"/>
  <c r="CP33" i="4"/>
  <c r="J115" i="29"/>
  <c r="K115" i="29" s="1"/>
  <c r="BR114" i="30" l="1"/>
  <c r="CR15" i="4" s="1"/>
  <c r="BN114" i="30"/>
  <c r="CR11" i="4" s="1"/>
  <c r="BX114" i="30"/>
  <c r="AT114" i="30"/>
  <c r="CQ32" i="4"/>
  <c r="BD113" i="30"/>
  <c r="BC113" i="30"/>
  <c r="CQ39" i="4" s="1"/>
  <c r="BB113" i="30"/>
  <c r="CP41" i="4"/>
  <c r="AX115" i="30"/>
  <c r="CS23" i="4" s="1"/>
  <c r="L115" i="29" l="1"/>
  <c r="N115" i="29" s="1"/>
  <c r="CQ33" i="4"/>
  <c r="CS25" i="4"/>
  <c r="CQ38" i="4"/>
  <c r="BE113" i="30"/>
  <c r="BF113" i="30" s="1"/>
  <c r="CR31" i="4"/>
  <c r="AY114" i="30"/>
  <c r="BW115" i="30"/>
  <c r="CP42" i="4"/>
  <c r="C114" i="29"/>
  <c r="E114" i="29" s="1"/>
  <c r="J116" i="29"/>
  <c r="K116" i="29" s="1"/>
  <c r="CR32" i="4" l="1"/>
  <c r="C115" i="29"/>
  <c r="E115" i="29" s="1"/>
  <c r="AT115" i="30"/>
  <c r="BR115" i="30"/>
  <c r="CS15" i="4" s="1"/>
  <c r="BN115" i="30"/>
  <c r="CS11" i="4" s="1"/>
  <c r="BX115" i="30"/>
  <c r="BC114" i="30"/>
  <c r="CR39" i="4" s="1"/>
  <c r="BD114" i="30"/>
  <c r="BB114" i="30"/>
  <c r="CQ41" i="4"/>
  <c r="AX116" i="30"/>
  <c r="CT23" i="4" s="1"/>
  <c r="CS31" i="4" l="1"/>
  <c r="BW116" i="30"/>
  <c r="AY115" i="30"/>
  <c r="CT25" i="4"/>
  <c r="CQ42" i="4"/>
  <c r="CR33" i="4"/>
  <c r="L116" i="29"/>
  <c r="N116" i="29" s="1"/>
  <c r="BE114" i="30"/>
  <c r="BF114" i="30" s="1"/>
  <c r="CR38" i="4"/>
  <c r="AT116" i="30"/>
  <c r="J117" i="29"/>
  <c r="K117" i="29" s="1"/>
  <c r="BD115" i="30" l="1"/>
  <c r="BB115" i="30"/>
  <c r="BC115" i="30"/>
  <c r="CS39" i="4" s="1"/>
  <c r="CR41" i="4"/>
  <c r="BN116" i="30"/>
  <c r="CT11" i="4" s="1"/>
  <c r="BR116" i="30"/>
  <c r="CT15" i="4" s="1"/>
  <c r="BX116" i="30"/>
  <c r="C116" i="29"/>
  <c r="E116" i="29" s="1"/>
  <c r="CT31" i="4"/>
  <c r="CT32" i="4" s="1"/>
  <c r="CT33" i="4" s="1"/>
  <c r="BW117" i="30"/>
  <c r="AY116" i="30"/>
  <c r="CS32" i="4"/>
  <c r="CS33" i="4" l="1"/>
  <c r="BN117" i="30"/>
  <c r="CU11" i="4" s="1"/>
  <c r="BX117" i="30"/>
  <c r="BR117" i="30"/>
  <c r="CU15" i="4" s="1"/>
  <c r="BE115" i="30"/>
  <c r="BF115" i="30" s="1"/>
  <c r="CS38" i="4"/>
  <c r="L117" i="29"/>
  <c r="N117" i="29" s="1"/>
  <c r="J118" i="29"/>
  <c r="K118" i="29" s="1"/>
  <c r="AX117" i="30"/>
  <c r="CU23" i="4" s="1"/>
  <c r="BB116" i="30"/>
  <c r="BD116" i="30"/>
  <c r="BC116" i="30"/>
  <c r="CT39" i="4" s="1"/>
  <c r="CR42" i="4"/>
  <c r="AX118" i="30"/>
  <c r="CV23" i="4" s="1"/>
  <c r="CV25" i="4" s="1"/>
  <c r="L118" i="29"/>
  <c r="N118" i="29" s="1"/>
  <c r="AT117" i="30"/>
  <c r="CT38" i="4" l="1"/>
  <c r="CT41" i="4" s="1"/>
  <c r="CT42" i="4" s="1"/>
  <c r="BE116" i="30"/>
  <c r="BF116" i="30" s="1"/>
  <c r="CU25" i="4"/>
  <c r="CS41" i="4"/>
  <c r="CU31" i="4"/>
  <c r="AY117" i="30"/>
  <c r="BW118" i="30"/>
  <c r="AT118" i="30"/>
  <c r="BR118" i="30" l="1"/>
  <c r="CV15" i="4" s="1"/>
  <c r="BX118" i="30"/>
  <c r="BN118" i="30"/>
  <c r="CV11" i="4" s="1"/>
  <c r="CV31" i="4"/>
  <c r="CV32" i="4" s="1"/>
  <c r="CV33" i="4" s="1"/>
  <c r="AY118" i="30"/>
  <c r="BW119" i="30"/>
  <c r="C117" i="29"/>
  <c r="E117" i="29" s="1"/>
  <c r="BC117" i="30"/>
  <c r="CU39" i="4" s="1"/>
  <c r="BB117" i="30"/>
  <c r="BD117" i="30"/>
  <c r="CS42" i="4"/>
  <c r="CU32" i="4"/>
  <c r="CU33" i="4" s="1"/>
  <c r="J119" i="29"/>
  <c r="K119" i="29" s="1"/>
  <c r="CU38" i="4" l="1"/>
  <c r="BE117" i="30"/>
  <c r="BF117" i="30" s="1"/>
  <c r="BR119" i="30"/>
  <c r="CW15" i="4" s="1"/>
  <c r="IG15" i="4" s="1"/>
  <c r="BN119" i="30"/>
  <c r="CW11" i="4" s="1"/>
  <c r="IG11" i="4" s="1"/>
  <c r="BX119" i="30"/>
  <c r="BC118" i="30"/>
  <c r="CV39" i="4" s="1"/>
  <c r="BB118" i="30"/>
  <c r="BD118" i="30"/>
  <c r="CU41" i="4" l="1"/>
  <c r="C118" i="29"/>
  <c r="E118" i="29" s="1"/>
  <c r="CV38" i="4"/>
  <c r="CV41" i="4" s="1"/>
  <c r="CV42" i="4" s="1"/>
  <c r="BE118" i="30"/>
  <c r="BF118" i="30" s="1"/>
  <c r="L119" i="29"/>
  <c r="N119" i="29" s="1"/>
  <c r="L120" i="29" l="1"/>
  <c r="J121" i="29"/>
  <c r="K121" i="29" s="1"/>
  <c r="AX120" i="30"/>
  <c r="CX23" i="4" s="1"/>
  <c r="CX25" i="4" s="1"/>
  <c r="AX119" i="30"/>
  <c r="CW23" i="4" s="1"/>
  <c r="O275" i="30"/>
  <c r="J120" i="29"/>
  <c r="CU42" i="4"/>
  <c r="CW25" i="4" l="1"/>
  <c r="C119" i="29"/>
  <c r="Q275" i="30"/>
  <c r="AX121" i="30"/>
  <c r="CY23" i="4" s="1"/>
  <c r="CY25" i="4" s="1"/>
  <c r="K120" i="29"/>
  <c r="AT119" i="30"/>
  <c r="P275" i="30"/>
  <c r="N120" i="29"/>
  <c r="AT120" i="30"/>
  <c r="L122" i="29" l="1"/>
  <c r="N122" i="29" s="1"/>
  <c r="J122" i="29"/>
  <c r="CX31" i="4"/>
  <c r="CX32" i="4" s="1"/>
  <c r="CX33" i="4" s="1"/>
  <c r="AY120" i="30"/>
  <c r="BW121" i="30"/>
  <c r="C275" i="29"/>
  <c r="E119" i="29"/>
  <c r="E275" i="29" s="1"/>
  <c r="L121" i="29"/>
  <c r="CW31" i="4"/>
  <c r="AY119" i="30"/>
  <c r="BW120" i="30"/>
  <c r="BD119" i="30" l="1"/>
  <c r="BC119" i="30"/>
  <c r="CW39" i="4" s="1"/>
  <c r="BB119" i="30"/>
  <c r="BR121" i="30"/>
  <c r="CY15" i="4" s="1"/>
  <c r="BX121" i="30"/>
  <c r="BN121" i="30"/>
  <c r="CY11" i="4" s="1"/>
  <c r="CW32" i="4"/>
  <c r="BD120" i="30"/>
  <c r="BB120" i="30"/>
  <c r="BC120" i="30"/>
  <c r="CX39" i="4" s="1"/>
  <c r="AT122" i="30"/>
  <c r="AT121" i="30"/>
  <c r="C120" i="29"/>
  <c r="E120" i="29" s="1"/>
  <c r="BR120" i="30"/>
  <c r="CX15" i="4" s="1"/>
  <c r="BX120" i="30"/>
  <c r="BN120" i="30"/>
  <c r="CX11" i="4" s="1"/>
  <c r="N121" i="29"/>
  <c r="K122" i="29"/>
  <c r="CY31" i="4" l="1"/>
  <c r="BW122" i="30"/>
  <c r="AY121" i="30"/>
  <c r="CZ31" i="4"/>
  <c r="CZ32" i="4" s="1"/>
  <c r="CX38" i="4"/>
  <c r="CX41" i="4" s="1"/>
  <c r="CX42" i="4" s="1"/>
  <c r="BE120" i="30"/>
  <c r="BF120" i="30" s="1"/>
  <c r="CW33" i="4"/>
  <c r="CW38" i="4"/>
  <c r="BE119" i="30"/>
  <c r="BF119" i="30" s="1"/>
  <c r="C121" i="29"/>
  <c r="E121" i="29" s="1"/>
  <c r="AX122" i="30"/>
  <c r="CZ23" i="4" s="1"/>
  <c r="CY32" i="4" l="1"/>
  <c r="CW41" i="4"/>
  <c r="BW123" i="30"/>
  <c r="AY122" i="30"/>
  <c r="BB121" i="30"/>
  <c r="BD121" i="30"/>
  <c r="BC121" i="30"/>
  <c r="CY39" i="4" s="1"/>
  <c r="CZ25" i="4"/>
  <c r="BX122" i="30"/>
  <c r="BR122" i="30"/>
  <c r="CZ15" i="4" s="1"/>
  <c r="BN122" i="30"/>
  <c r="C122" i="29" l="1"/>
  <c r="E122" i="29" s="1"/>
  <c r="CZ33" i="4"/>
  <c r="BC122" i="30"/>
  <c r="CZ39" i="4" s="1"/>
  <c r="BB122" i="30"/>
  <c r="BD122" i="30"/>
  <c r="CW42" i="4"/>
  <c r="CZ11" i="4"/>
  <c r="CY33" i="4"/>
  <c r="J123" i="29"/>
  <c r="CY38" i="4"/>
  <c r="BE121" i="30"/>
  <c r="BF121" i="30" s="1"/>
  <c r="BR123" i="30"/>
  <c r="DA15" i="4" s="1"/>
  <c r="BX123" i="30"/>
  <c r="BN123" i="30"/>
  <c r="DA11" i="4" s="1"/>
  <c r="AX123" i="30"/>
  <c r="DA23" i="4" s="1"/>
  <c r="DA25" i="4" l="1"/>
  <c r="CY41" i="4"/>
  <c r="K123" i="29"/>
  <c r="BE122" i="30"/>
  <c r="BF122" i="30" s="1"/>
  <c r="CZ38" i="4"/>
  <c r="CZ41" i="4" s="1"/>
  <c r="CZ42" i="4" s="1"/>
  <c r="C123" i="29"/>
  <c r="E123" i="29" s="1"/>
  <c r="J124" i="29" l="1"/>
  <c r="AT123" i="30"/>
  <c r="CY42" i="4"/>
  <c r="L123" i="29"/>
  <c r="AX124" i="30"/>
  <c r="DB23" i="4" s="1"/>
  <c r="L124" i="29"/>
  <c r="N124" i="29" s="1"/>
  <c r="K124" i="29" l="1"/>
  <c r="DA31" i="4"/>
  <c r="BW124" i="30"/>
  <c r="AY123" i="30"/>
  <c r="N123" i="29"/>
  <c r="DB25" i="4"/>
  <c r="AT124" i="30" l="1"/>
  <c r="BN124" i="30"/>
  <c r="DB11" i="4" s="1"/>
  <c r="BX124" i="30"/>
  <c r="BR124" i="30"/>
  <c r="DB15" i="4" s="1"/>
  <c r="DA32" i="4"/>
  <c r="J125" i="29"/>
  <c r="BB123" i="30"/>
  <c r="BD123" i="30"/>
  <c r="BC123" i="30"/>
  <c r="DA39" i="4" s="1"/>
  <c r="AX125" i="30"/>
  <c r="DC23" i="4" s="1"/>
  <c r="DA33" i="4" l="1"/>
  <c r="DC25" i="4"/>
  <c r="DA38" i="4"/>
  <c r="BE123" i="30"/>
  <c r="BF123" i="30" s="1"/>
  <c r="K125" i="29"/>
  <c r="DB31" i="4"/>
  <c r="AY124" i="30"/>
  <c r="BW125" i="30"/>
  <c r="C124" i="29"/>
  <c r="E124" i="29" s="1"/>
  <c r="J126" i="29"/>
  <c r="K126" i="29" s="1"/>
  <c r="AT125" i="30" l="1"/>
  <c r="L125" i="29"/>
  <c r="DB32" i="4"/>
  <c r="DA41" i="4"/>
  <c r="BR125" i="30"/>
  <c r="DC15" i="4" s="1"/>
  <c r="BN125" i="30"/>
  <c r="DC11" i="4" s="1"/>
  <c r="BX125" i="30"/>
  <c r="BC124" i="30"/>
  <c r="DB39" i="4" s="1"/>
  <c r="BD124" i="30"/>
  <c r="BB124" i="30"/>
  <c r="AX126" i="30"/>
  <c r="DD23" i="4" s="1"/>
  <c r="DD25" i="4" l="1"/>
  <c r="N125" i="29"/>
  <c r="L126" i="29"/>
  <c r="N126" i="29" s="1"/>
  <c r="BE124" i="30"/>
  <c r="BF124" i="30" s="1"/>
  <c r="DB38" i="4"/>
  <c r="DA42" i="4"/>
  <c r="DC31" i="4"/>
  <c r="BW126" i="30"/>
  <c r="AY125" i="30"/>
  <c r="C125" i="29"/>
  <c r="E125" i="29" s="1"/>
  <c r="DB33" i="4"/>
  <c r="J127" i="29"/>
  <c r="K127" i="29" s="1"/>
  <c r="BD125" i="30" l="1"/>
  <c r="BC125" i="30"/>
  <c r="DC39" i="4" s="1"/>
  <c r="BB125" i="30"/>
  <c r="BR126" i="30"/>
  <c r="DD15" i="4" s="1"/>
  <c r="BX126" i="30"/>
  <c r="BN126" i="30"/>
  <c r="DD11" i="4" s="1"/>
  <c r="AT126" i="30"/>
  <c r="DC32" i="4"/>
  <c r="DB41" i="4"/>
  <c r="AX127" i="30"/>
  <c r="DE23" i="4" s="1"/>
  <c r="L127" i="29"/>
  <c r="DB42" i="4" l="1"/>
  <c r="DC33" i="4"/>
  <c r="N127" i="29"/>
  <c r="DE25" i="4"/>
  <c r="DD31" i="4"/>
  <c r="BW127" i="30"/>
  <c r="AY126" i="30"/>
  <c r="BE125" i="30"/>
  <c r="BF125" i="30" s="1"/>
  <c r="DC38" i="4"/>
  <c r="C126" i="29"/>
  <c r="E126" i="29" s="1"/>
  <c r="M267" i="30" l="1"/>
  <c r="M268" i="30"/>
  <c r="M269" i="30"/>
  <c r="M270" i="30"/>
  <c r="M271" i="30"/>
  <c r="BN127" i="30"/>
  <c r="DE11" i="4" s="1"/>
  <c r="BX127" i="30"/>
  <c r="BR127" i="30"/>
  <c r="DE15" i="4" s="1"/>
  <c r="DC41" i="4"/>
  <c r="DD32" i="4"/>
  <c r="AT127" i="30"/>
  <c r="J128" i="29"/>
  <c r="M272" i="30"/>
  <c r="M273" i="30"/>
  <c r="M274" i="30"/>
  <c r="M275" i="30"/>
  <c r="M276" i="30"/>
  <c r="BD126" i="30"/>
  <c r="BB126" i="30"/>
  <c r="BC126" i="30"/>
  <c r="DD39" i="4" s="1"/>
  <c r="AX128" i="30"/>
  <c r="DF23" i="4" s="1"/>
  <c r="J268" i="29" l="1"/>
  <c r="J269" i="29"/>
  <c r="J270" i="29"/>
  <c r="J271" i="29"/>
  <c r="M288" i="30"/>
  <c r="C127" i="29"/>
  <c r="E127" i="29" s="1"/>
  <c r="DF25" i="4"/>
  <c r="IH23" i="4" a="1"/>
  <c r="IH23" i="4" s="1"/>
  <c r="IC23" i="4" a="1"/>
  <c r="IC23" i="4" s="1"/>
  <c r="IQ23" i="4" a="1"/>
  <c r="IQ23" i="4" s="1"/>
  <c r="IG23" i="4" a="1"/>
  <c r="IG23" i="4" s="1"/>
  <c r="IK23" i="4" a="1"/>
  <c r="IK23" i="4" s="1"/>
  <c r="IA23" i="4" a="1"/>
  <c r="IA23" i="4" s="1"/>
  <c r="IP23" i="4" a="1"/>
  <c r="IP23" i="4" s="1"/>
  <c r="IO23" i="4" a="1"/>
  <c r="IO23" i="4" s="1"/>
  <c r="IM23" i="4" a="1"/>
  <c r="IM23" i="4" s="1"/>
  <c r="IN23" i="4" a="1"/>
  <c r="IN23" i="4" s="1"/>
  <c r="IE23" i="4" a="1"/>
  <c r="IE23" i="4" s="1"/>
  <c r="HY23" i="4" a="1"/>
  <c r="HY23" i="4" s="1"/>
  <c r="ID23" i="4" a="1"/>
  <c r="ID23" i="4" s="1"/>
  <c r="IR23" i="4" a="1"/>
  <c r="IR23" i="4" s="1"/>
  <c r="IB23" i="4" a="1"/>
  <c r="IB23" i="4" s="1"/>
  <c r="HZ23" i="4" a="1"/>
  <c r="HZ23" i="4" s="1"/>
  <c r="IF23" i="4" a="1"/>
  <c r="IF23" i="4" s="1"/>
  <c r="IJ23" i="4" a="1"/>
  <c r="IJ23" i="4" s="1"/>
  <c r="II23" i="4" a="1"/>
  <c r="II23" i="4" s="1"/>
  <c r="IL23" i="4" a="1"/>
  <c r="IL23" i="4" s="1"/>
  <c r="K128" i="29"/>
  <c r="J272" i="29"/>
  <c r="J273" i="29"/>
  <c r="J274" i="29"/>
  <c r="J275" i="29"/>
  <c r="J276" i="29"/>
  <c r="DE31" i="4"/>
  <c r="BW128" i="30"/>
  <c r="AY127" i="30"/>
  <c r="DD33" i="4"/>
  <c r="BE126" i="30"/>
  <c r="BF126" i="30" s="1"/>
  <c r="DD38" i="4"/>
  <c r="DC42" i="4"/>
  <c r="N267" i="30" l="1"/>
  <c r="N268" i="30"/>
  <c r="N269" i="30"/>
  <c r="N270" i="30"/>
  <c r="N271" i="30"/>
  <c r="AJ267" i="30"/>
  <c r="AJ268" i="30"/>
  <c r="AJ269" i="30"/>
  <c r="AJ270" i="30"/>
  <c r="AJ271" i="30"/>
  <c r="K268" i="29"/>
  <c r="K269" i="29"/>
  <c r="K271" i="29"/>
  <c r="J289" i="29"/>
  <c r="AJ272" i="30"/>
  <c r="AJ273" i="30"/>
  <c r="AT128" i="30"/>
  <c r="BC127" i="30"/>
  <c r="DE39" i="4" s="1"/>
  <c r="BB127" i="30"/>
  <c r="BD127" i="30"/>
  <c r="K272" i="29"/>
  <c r="K273" i="29"/>
  <c r="K274" i="29"/>
  <c r="K275" i="29"/>
  <c r="K276" i="29"/>
  <c r="DD41" i="4"/>
  <c r="BR128" i="30"/>
  <c r="DF15" i="4" s="1"/>
  <c r="BN128" i="30"/>
  <c r="DF11" i="4" s="1"/>
  <c r="BX128" i="30"/>
  <c r="L128" i="29"/>
  <c r="N272" i="30"/>
  <c r="N273" i="30"/>
  <c r="N274" i="30"/>
  <c r="N275" i="30"/>
  <c r="N276" i="30"/>
  <c r="DE32" i="4"/>
  <c r="L267" i="29" l="1"/>
  <c r="L268" i="29"/>
  <c r="L269" i="29"/>
  <c r="L270" i="29"/>
  <c r="L271" i="29"/>
  <c r="DD42" i="4"/>
  <c r="BE127" i="30"/>
  <c r="BF127" i="30" s="1"/>
  <c r="DE38" i="4"/>
  <c r="DE33" i="4"/>
  <c r="K289" i="29"/>
  <c r="N288" i="30"/>
  <c r="DF31" i="4"/>
  <c r="BW129" i="30"/>
  <c r="AY128" i="30"/>
  <c r="N128" i="29"/>
  <c r="L272" i="29"/>
  <c r="L273" i="29"/>
  <c r="L274" i="29"/>
  <c r="L275" i="29"/>
  <c r="L276" i="29"/>
  <c r="C128" i="29"/>
  <c r="E128" i="29" s="1"/>
  <c r="HZ4" i="4" l="1"/>
  <c r="IA4" i="4"/>
  <c r="IB4" i="4"/>
  <c r="IC4" i="4"/>
  <c r="N267" i="29"/>
  <c r="N268" i="29"/>
  <c r="N269" i="29"/>
  <c r="N270" i="29"/>
  <c r="N271" i="29"/>
  <c r="ID4" i="4"/>
  <c r="IE4" i="4"/>
  <c r="N272" i="29"/>
  <c r="N273" i="29"/>
  <c r="N274" i="29"/>
  <c r="N275" i="29"/>
  <c r="N276" i="29"/>
  <c r="BB128" i="30"/>
  <c r="BD128" i="30"/>
  <c r="BC128" i="30"/>
  <c r="DF39" i="4" s="1"/>
  <c r="DE41" i="4"/>
  <c r="BN129" i="30"/>
  <c r="BX129" i="30"/>
  <c r="BR129" i="30"/>
  <c r="DG15" i="4" s="1"/>
  <c r="L289" i="29"/>
  <c r="DF32" i="4"/>
  <c r="HZ31" i="4" a="1"/>
  <c r="HZ31" i="4" s="1"/>
  <c r="IO31" i="4" a="1"/>
  <c r="IO31" i="4" s="1"/>
  <c r="IG31" i="4" a="1"/>
  <c r="IG31" i="4" s="1"/>
  <c r="HY31" i="4" a="1"/>
  <c r="HY31" i="4" s="1"/>
  <c r="IQ31" i="4" a="1"/>
  <c r="IQ31" i="4" s="1"/>
  <c r="IJ31" i="4" a="1"/>
  <c r="IJ31" i="4" s="1"/>
  <c r="IM31" i="4" a="1"/>
  <c r="IM31" i="4" s="1"/>
  <c r="II31" i="4" a="1"/>
  <c r="II31" i="4" s="1"/>
  <c r="ID31" i="4" a="1"/>
  <c r="ID31" i="4" s="1"/>
  <c r="IL31" i="4" a="1"/>
  <c r="IL31" i="4" s="1"/>
  <c r="IR31" i="4" a="1"/>
  <c r="IR31" i="4" s="1"/>
  <c r="IE31" i="4" a="1"/>
  <c r="IE31" i="4" s="1"/>
  <c r="IA31" i="4" a="1"/>
  <c r="IA31" i="4" s="1"/>
  <c r="IH31" i="4" a="1"/>
  <c r="IH31" i="4" s="1"/>
  <c r="IK31" i="4" a="1"/>
  <c r="IK31" i="4" s="1"/>
  <c r="IN31" i="4" a="1"/>
  <c r="IN31" i="4" s="1"/>
  <c r="IP31" i="4" a="1"/>
  <c r="IP31" i="4" s="1"/>
  <c r="IC31" i="4" a="1"/>
  <c r="IC31" i="4" s="1"/>
  <c r="IF31" i="4" a="1"/>
  <c r="IF31" i="4" s="1"/>
  <c r="IB31" i="4" a="1"/>
  <c r="IB31" i="4" s="1"/>
  <c r="IA15" i="4" l="1"/>
  <c r="IB15" i="4"/>
  <c r="IC15" i="4"/>
  <c r="HZ9" i="4"/>
  <c r="IA9" i="4"/>
  <c r="IB9" i="4"/>
  <c r="IC9" i="4"/>
  <c r="W267" i="29"/>
  <c r="W268" i="29"/>
  <c r="W269" i="29"/>
  <c r="B12" i="12" s="1"/>
  <c r="W270" i="29"/>
  <c r="B13" i="12" s="1"/>
  <c r="W271" i="29"/>
  <c r="B14" i="12" s="1"/>
  <c r="N289" i="29"/>
  <c r="DF33" i="4"/>
  <c r="IE32" i="4" a="1"/>
  <c r="IE32" i="4" s="1"/>
  <c r="IO32" i="4" a="1"/>
  <c r="IO32" i="4" s="1"/>
  <c r="IM32" i="4" a="1"/>
  <c r="IM32" i="4" s="1"/>
  <c r="IQ32" i="4" a="1"/>
  <c r="IQ32" i="4" s="1"/>
  <c r="IB32" i="4" a="1"/>
  <c r="IB32" i="4" s="1"/>
  <c r="HZ32" i="4" a="1"/>
  <c r="HZ32" i="4" s="1"/>
  <c r="IP32" i="4" a="1"/>
  <c r="IP32" i="4" s="1"/>
  <c r="IK32" i="4" a="1"/>
  <c r="IK32" i="4" s="1"/>
  <c r="IF32" i="4" a="1"/>
  <c r="IF32" i="4" s="1"/>
  <c r="IG32" i="4" a="1"/>
  <c r="IG32" i="4" s="1"/>
  <c r="IR32" i="4" a="1"/>
  <c r="IR32" i="4" s="1"/>
  <c r="IL32" i="4" a="1"/>
  <c r="IL32" i="4" s="1"/>
  <c r="HY32" i="4" a="1"/>
  <c r="HY32" i="4" s="1"/>
  <c r="IH32" i="4" a="1"/>
  <c r="IH32" i="4" s="1"/>
  <c r="IC32" i="4" a="1"/>
  <c r="IC32" i="4" s="1"/>
  <c r="ID32" i="4" a="1"/>
  <c r="ID32" i="4" s="1"/>
  <c r="IA32" i="4" a="1"/>
  <c r="IA32" i="4" s="1"/>
  <c r="IJ32" i="4" a="1"/>
  <c r="IJ32" i="4" s="1"/>
  <c r="IN32" i="4" a="1"/>
  <c r="IN32" i="4" s="1"/>
  <c r="II32" i="4" a="1"/>
  <c r="II32" i="4" s="1"/>
  <c r="DG11" i="4"/>
  <c r="W272" i="29"/>
  <c r="W273" i="29"/>
  <c r="B16" i="12" s="1"/>
  <c r="DE42" i="4"/>
  <c r="ID15" i="4"/>
  <c r="IE15" i="4"/>
  <c r="IF15" i="4"/>
  <c r="IH15" i="4"/>
  <c r="ID9" i="4"/>
  <c r="IE9" i="4"/>
  <c r="BE128" i="30"/>
  <c r="BF128" i="30" s="1"/>
  <c r="DF38" i="4"/>
  <c r="B11" i="12" l="1"/>
  <c r="C11" i="12" s="1"/>
  <c r="C14" i="12"/>
  <c r="N12" i="26"/>
  <c r="IA11" i="4"/>
  <c r="IB11" i="4"/>
  <c r="IC11" i="4"/>
  <c r="C13" i="12"/>
  <c r="N11" i="26"/>
  <c r="N10" i="26"/>
  <c r="C12" i="12"/>
  <c r="N14" i="26"/>
  <c r="C16" i="12"/>
  <c r="DF41" i="4"/>
  <c r="B15" i="12"/>
  <c r="ID11" i="4"/>
  <c r="IE11" i="4"/>
  <c r="IF11" i="4"/>
  <c r="IH11" i="4"/>
  <c r="N9" i="26" l="1"/>
  <c r="HZ12" i="4"/>
  <c r="IA12" i="4"/>
  <c r="IC12" i="4"/>
  <c r="HZ13" i="4"/>
  <c r="IA13" i="4"/>
  <c r="IB13" i="4"/>
  <c r="IC13" i="4"/>
  <c r="O9" i="26"/>
  <c r="D11" i="12"/>
  <c r="D13" i="12"/>
  <c r="O11" i="26"/>
  <c r="O10" i="26"/>
  <c r="D12" i="12"/>
  <c r="D14" i="12"/>
  <c r="O12" i="26"/>
  <c r="N13" i="26"/>
  <c r="C15" i="12"/>
  <c r="D16" i="12"/>
  <c r="O14" i="26"/>
  <c r="DF42" i="4"/>
  <c r="ID12" i="4"/>
  <c r="IE12" i="4"/>
  <c r="ID13" i="4"/>
  <c r="IE13" i="4"/>
  <c r="C33" i="26" l="1"/>
  <c r="P12" i="26"/>
  <c r="D33" i="26" s="1"/>
  <c r="E33" i="26" s="1"/>
  <c r="C32" i="26"/>
  <c r="P11" i="26"/>
  <c r="D32" i="26" s="1"/>
  <c r="E32" i="26" s="1"/>
  <c r="H14" i="12"/>
  <c r="E36" i="12"/>
  <c r="P14" i="12"/>
  <c r="G36" i="12"/>
  <c r="E14" i="12"/>
  <c r="N14" i="12"/>
  <c r="F14" i="12"/>
  <c r="J14" i="12"/>
  <c r="I36" i="12"/>
  <c r="N36" i="12"/>
  <c r="J36" i="12"/>
  <c r="L36" i="12"/>
  <c r="H36" i="12"/>
  <c r="I14" i="12"/>
  <c r="K36" i="12"/>
  <c r="G14" i="12"/>
  <c r="K14" i="12"/>
  <c r="M36" i="12"/>
  <c r="M14" i="12"/>
  <c r="F36" i="12"/>
  <c r="L14" i="12"/>
  <c r="O14" i="12"/>
  <c r="E13" i="12"/>
  <c r="K35" i="12"/>
  <c r="I13" i="12"/>
  <c r="M13" i="12"/>
  <c r="P13" i="12"/>
  <c r="O13" i="12"/>
  <c r="J13" i="12"/>
  <c r="I35" i="12"/>
  <c r="L13" i="12"/>
  <c r="N13" i="12"/>
  <c r="M35" i="12"/>
  <c r="J35" i="12"/>
  <c r="G35" i="12"/>
  <c r="E35" i="12"/>
  <c r="L35" i="12"/>
  <c r="K13" i="12"/>
  <c r="G13" i="12"/>
  <c r="F13" i="12"/>
  <c r="H35" i="12"/>
  <c r="N35" i="12"/>
  <c r="F35" i="12"/>
  <c r="H13" i="12"/>
  <c r="H34" i="12"/>
  <c r="E12" i="12"/>
  <c r="L12" i="12"/>
  <c r="G12" i="12"/>
  <c r="H12" i="12"/>
  <c r="F12" i="12"/>
  <c r="M12" i="12"/>
  <c r="F34" i="12"/>
  <c r="G34" i="12"/>
  <c r="O12" i="12"/>
  <c r="K12" i="12"/>
  <c r="K34" i="12"/>
  <c r="N34" i="12"/>
  <c r="N12" i="12"/>
  <c r="I34" i="12"/>
  <c r="M34" i="12"/>
  <c r="J34" i="12"/>
  <c r="E34" i="12"/>
  <c r="P12" i="12"/>
  <c r="I12" i="12"/>
  <c r="L34" i="12"/>
  <c r="J12" i="12"/>
  <c r="P11" i="12"/>
  <c r="N33" i="12"/>
  <c r="N11" i="12"/>
  <c r="I11" i="12"/>
  <c r="H33" i="12"/>
  <c r="E11" i="12"/>
  <c r="L11" i="12"/>
  <c r="M11" i="12"/>
  <c r="E33" i="12"/>
  <c r="J33" i="12"/>
  <c r="H11" i="12"/>
  <c r="J11" i="12"/>
  <c r="F11" i="12"/>
  <c r="G33" i="12"/>
  <c r="K33" i="12"/>
  <c r="K11" i="12"/>
  <c r="O11" i="12"/>
  <c r="Q11" i="12" s="1"/>
  <c r="R11" i="12" s="1"/>
  <c r="F33" i="12"/>
  <c r="M33" i="12"/>
  <c r="I33" i="12"/>
  <c r="G11" i="12"/>
  <c r="L33" i="12"/>
  <c r="HZ14" i="4"/>
  <c r="IA14" i="4"/>
  <c r="IB14" i="4"/>
  <c r="IC14" i="4"/>
  <c r="P10" i="26"/>
  <c r="D31" i="26" s="1"/>
  <c r="E31" i="26" s="1"/>
  <c r="C31" i="26"/>
  <c r="C30" i="26"/>
  <c r="P9" i="26"/>
  <c r="D30" i="26" s="1"/>
  <c r="E30" i="26" s="1"/>
  <c r="ID14" i="4"/>
  <c r="IE14" i="4"/>
  <c r="E38" i="12"/>
  <c r="L16" i="12"/>
  <c r="G38" i="12"/>
  <c r="E16" i="12"/>
  <c r="H16" i="12"/>
  <c r="K16" i="12"/>
  <c r="F38" i="12"/>
  <c r="N16" i="12"/>
  <c r="J16" i="12"/>
  <c r="H38" i="12"/>
  <c r="M38" i="12"/>
  <c r="K38" i="12"/>
  <c r="M16" i="12"/>
  <c r="N38" i="12"/>
  <c r="I38" i="12"/>
  <c r="J38" i="12"/>
  <c r="O16" i="12"/>
  <c r="G16" i="12"/>
  <c r="L38" i="12"/>
  <c r="P16" i="12"/>
  <c r="I16" i="12"/>
  <c r="F16" i="12"/>
  <c r="D15" i="12"/>
  <c r="O13" i="26"/>
  <c r="C35" i="26"/>
  <c r="P14" i="26"/>
  <c r="D35" i="26" s="1"/>
  <c r="E35" i="26" s="1"/>
  <c r="Q13" i="12" l="1"/>
  <c r="R13" i="12" s="1"/>
  <c r="S13" i="12" s="1"/>
  <c r="Q14" i="12"/>
  <c r="R14" i="12" s="1"/>
  <c r="S14" i="12" s="1"/>
  <c r="P30" i="26"/>
  <c r="Q30" i="26"/>
  <c r="T13" i="12"/>
  <c r="I43" i="26"/>
  <c r="G32" i="26"/>
  <c r="K43" i="26"/>
  <c r="M32" i="26"/>
  <c r="I32" i="26"/>
  <c r="J32" i="26"/>
  <c r="F32" i="26"/>
  <c r="H32" i="26"/>
  <c r="L43" i="26"/>
  <c r="L32" i="26"/>
  <c r="M43" i="26"/>
  <c r="F43" i="26"/>
  <c r="G43" i="26"/>
  <c r="J43" i="26"/>
  <c r="K32" i="26"/>
  <c r="H43" i="26"/>
  <c r="N32" i="26"/>
  <c r="N43" i="26"/>
  <c r="O32" i="26"/>
  <c r="O43" i="26"/>
  <c r="Q31" i="26"/>
  <c r="P31" i="26"/>
  <c r="T11" i="12"/>
  <c r="S11" i="12"/>
  <c r="Q32" i="26"/>
  <c r="P32" i="26"/>
  <c r="O42" i="26"/>
  <c r="K31" i="26"/>
  <c r="K42" i="26"/>
  <c r="J31" i="26"/>
  <c r="G31" i="26"/>
  <c r="L31" i="26"/>
  <c r="J42" i="26"/>
  <c r="F42" i="26"/>
  <c r="I42" i="26"/>
  <c r="O31" i="26"/>
  <c r="N31" i="26"/>
  <c r="H42" i="26"/>
  <c r="H31" i="26"/>
  <c r="M42" i="26"/>
  <c r="I31" i="26"/>
  <c r="G42" i="26"/>
  <c r="F31" i="26"/>
  <c r="M31" i="26"/>
  <c r="L42" i="26"/>
  <c r="N42" i="26"/>
  <c r="Q12" i="12"/>
  <c r="R12" i="12" s="1"/>
  <c r="F33" i="26"/>
  <c r="F44" i="26"/>
  <c r="N33" i="26"/>
  <c r="H33" i="26"/>
  <c r="N44" i="26"/>
  <c r="L33" i="26"/>
  <c r="K33" i="26"/>
  <c r="O44" i="26"/>
  <c r="G33" i="26"/>
  <c r="H44" i="26"/>
  <c r="K44" i="26"/>
  <c r="I44" i="26"/>
  <c r="M33" i="26"/>
  <c r="J44" i="26"/>
  <c r="G44" i="26"/>
  <c r="I33" i="26"/>
  <c r="J33" i="26"/>
  <c r="M44" i="26"/>
  <c r="L44" i="26"/>
  <c r="O33" i="26"/>
  <c r="ID16" i="4"/>
  <c r="HZ16" i="4"/>
  <c r="IA16" i="4"/>
  <c r="IC16" i="4"/>
  <c r="G30" i="26"/>
  <c r="K41" i="26"/>
  <c r="O30" i="26"/>
  <c r="H30" i="26"/>
  <c r="J41" i="26"/>
  <c r="I30" i="26"/>
  <c r="K30" i="26"/>
  <c r="O41" i="26"/>
  <c r="G41" i="26"/>
  <c r="F41" i="26"/>
  <c r="M41" i="26"/>
  <c r="M30" i="26"/>
  <c r="L30" i="26"/>
  <c r="H41" i="26"/>
  <c r="I41" i="26"/>
  <c r="J30" i="26"/>
  <c r="L41" i="26"/>
  <c r="N30" i="26"/>
  <c r="F30" i="26"/>
  <c r="N41" i="26"/>
  <c r="P33" i="26"/>
  <c r="Q33" i="26"/>
  <c r="Q16" i="12"/>
  <c r="R16" i="12" s="1"/>
  <c r="T16" i="12" s="1"/>
  <c r="P15" i="12"/>
  <c r="I15" i="12"/>
  <c r="O15" i="12"/>
  <c r="L37" i="12"/>
  <c r="L15" i="12"/>
  <c r="K37" i="12"/>
  <c r="F37" i="12"/>
  <c r="M15" i="12"/>
  <c r="H15" i="12"/>
  <c r="H37" i="12"/>
  <c r="G37" i="12"/>
  <c r="F15" i="12"/>
  <c r="G15" i="12"/>
  <c r="M37" i="12"/>
  <c r="N37" i="12"/>
  <c r="K15" i="12"/>
  <c r="I37" i="12"/>
  <c r="N15" i="12"/>
  <c r="J15" i="12"/>
  <c r="E37" i="12"/>
  <c r="E15" i="12"/>
  <c r="J37" i="12"/>
  <c r="I35" i="26"/>
  <c r="M35" i="26"/>
  <c r="F35" i="26"/>
  <c r="H35" i="26"/>
  <c r="J35" i="26"/>
  <c r="N35" i="26"/>
  <c r="L35" i="26"/>
  <c r="O35" i="26"/>
  <c r="G35" i="26"/>
  <c r="K35" i="26"/>
  <c r="P35" i="26"/>
  <c r="Q35" i="26"/>
  <c r="C34" i="26"/>
  <c r="P13" i="26"/>
  <c r="D34" i="26" s="1"/>
  <c r="E34" i="26" s="1"/>
  <c r="T14" i="12" l="1"/>
  <c r="R33" i="26"/>
  <c r="S33" i="26" s="1"/>
  <c r="R32" i="26"/>
  <c r="S32" i="26" s="1"/>
  <c r="R31" i="26"/>
  <c r="T31" i="26" s="1"/>
  <c r="S16" i="12"/>
  <c r="T12" i="12"/>
  <c r="S12" i="12"/>
  <c r="R30" i="26"/>
  <c r="Q15" i="12"/>
  <c r="R15" i="12" s="1"/>
  <c r="T15" i="12" s="1"/>
  <c r="R35" i="26"/>
  <c r="T35" i="26" s="1"/>
  <c r="J34" i="26"/>
  <c r="I34" i="26"/>
  <c r="K34" i="26"/>
  <c r="F34" i="26"/>
  <c r="O34" i="26"/>
  <c r="H34" i="26"/>
  <c r="L34" i="26"/>
  <c r="N34" i="26"/>
  <c r="G34" i="26"/>
  <c r="M34" i="26"/>
  <c r="Q34" i="26"/>
  <c r="P34" i="26"/>
  <c r="T33" i="26" l="1"/>
  <c r="S15" i="12"/>
  <c r="S31" i="26"/>
  <c r="T32" i="26"/>
  <c r="T30" i="26"/>
  <c r="S30" i="26"/>
  <c r="S35" i="26"/>
  <c r="R34" i="26"/>
  <c r="S34" i="26" s="1"/>
  <c r="T34" i="26" l="1"/>
  <c r="O129" i="29" l="1"/>
  <c r="BI129" i="30"/>
  <c r="O148" i="29"/>
  <c r="O140" i="29"/>
  <c r="BI140" i="30"/>
  <c r="O136" i="29"/>
  <c r="BI136" i="30"/>
  <c r="O132" i="29"/>
  <c r="BI132" i="30"/>
  <c r="O151" i="29"/>
  <c r="O147" i="29"/>
  <c r="O143" i="29"/>
  <c r="BI143" i="30"/>
  <c r="O139" i="29"/>
  <c r="BI139" i="30"/>
  <c r="O138" i="29"/>
  <c r="BI138" i="30"/>
  <c r="AI289" i="30" l="1"/>
  <c r="AI277" i="30"/>
  <c r="O146" i="29"/>
  <c r="BI146" i="30"/>
  <c r="O141" i="29"/>
  <c r="BI141" i="30"/>
  <c r="DN6" i="4"/>
  <c r="DN8" i="4" s="1"/>
  <c r="BK136" i="30"/>
  <c r="DR6" i="4"/>
  <c r="DR8" i="4" s="1"/>
  <c r="BK140" i="30"/>
  <c r="O150" i="29"/>
  <c r="O145" i="29"/>
  <c r="BI145" i="30"/>
  <c r="O142" i="29"/>
  <c r="BI142" i="30"/>
  <c r="DG6" i="4"/>
  <c r="BK129" i="30"/>
  <c r="O133" i="29"/>
  <c r="BI133" i="30"/>
  <c r="AI276" i="30"/>
  <c r="O134" i="29"/>
  <c r="BI134" i="30"/>
  <c r="O131" i="29"/>
  <c r="BI131" i="30"/>
  <c r="O149" i="29"/>
  <c r="O144" i="29"/>
  <c r="BI144" i="30"/>
  <c r="O135" i="29"/>
  <c r="BI135" i="30"/>
  <c r="O137" i="29"/>
  <c r="BI137" i="30"/>
  <c r="O130" i="29"/>
  <c r="BI130" i="30"/>
  <c r="O152" i="29"/>
  <c r="DP6" i="4"/>
  <c r="DP8" i="4" s="1"/>
  <c r="BK138" i="30"/>
  <c r="DQ6" i="4"/>
  <c r="DQ8" i="4" s="1"/>
  <c r="BK139" i="30"/>
  <c r="BK143" i="30"/>
  <c r="DU6" i="4"/>
  <c r="DU8" i="4" s="1"/>
  <c r="BK132" i="30"/>
  <c r="DJ6" i="4"/>
  <c r="O276" i="29" l="1"/>
  <c r="BK144" i="30"/>
  <c r="DV6" i="4"/>
  <c r="BK131" i="30"/>
  <c r="DI6" i="4"/>
  <c r="DI8" i="4" s="1"/>
  <c r="BK134" i="30"/>
  <c r="DL6" i="4"/>
  <c r="DL8" i="4" s="1"/>
  <c r="DG8" i="4"/>
  <c r="DJ8" i="4"/>
  <c r="BK133" i="30"/>
  <c r="DK6" i="4"/>
  <c r="DK8" i="4" s="1"/>
  <c r="O277" i="29"/>
  <c r="BK142" i="30"/>
  <c r="DT6" i="4"/>
  <c r="DT8" i="4" s="1"/>
  <c r="DW6" i="4"/>
  <c r="DW8" i="4" s="1"/>
  <c r="BK145" i="30"/>
  <c r="BK141" i="30"/>
  <c r="DS6" i="4"/>
  <c r="DS8" i="4" s="1"/>
  <c r="BK146" i="30"/>
  <c r="DX6" i="4"/>
  <c r="DX8" i="4" s="1"/>
  <c r="BK130" i="30"/>
  <c r="DH6" i="4"/>
  <c r="DH8" i="4" s="1"/>
  <c r="BK137" i="30"/>
  <c r="DO6" i="4"/>
  <c r="DO8" i="4" s="1"/>
  <c r="DM6" i="4"/>
  <c r="DM8" i="4" s="1"/>
  <c r="BK135" i="30"/>
  <c r="IH6" i="4" l="1"/>
  <c r="DV8" i="4"/>
  <c r="II8" i="4"/>
  <c r="IH8" i="4"/>
  <c r="II6" i="4"/>
  <c r="EB9" i="31" l="1"/>
  <c r="EE9" i="31"/>
  <c r="EC9" i="31"/>
  <c r="ED9" i="31"/>
  <c r="EF9" i="31"/>
  <c r="EG9" i="31"/>
  <c r="O236" i="29" l="1"/>
  <c r="O232" i="29"/>
  <c r="O228" i="29"/>
  <c r="O235" i="29"/>
  <c r="O231" i="29"/>
  <c r="O227" i="29"/>
  <c r="O234" i="29"/>
  <c r="O230" i="29"/>
  <c r="O226" i="29"/>
  <c r="O233" i="29"/>
  <c r="O229" i="29"/>
  <c r="O225" i="29"/>
  <c r="AI285" i="30"/>
  <c r="O203" i="29" l="1"/>
  <c r="O166" i="29"/>
  <c r="O238" i="29"/>
  <c r="O250" i="29"/>
  <c r="O218" i="29"/>
  <c r="O211" i="29"/>
  <c r="O207" i="29"/>
  <c r="O202" i="29"/>
  <c r="O175" i="29"/>
  <c r="O171" i="29"/>
  <c r="O167" i="29"/>
  <c r="O247" i="29"/>
  <c r="O243" i="29"/>
  <c r="O239" i="29"/>
  <c r="O259" i="29"/>
  <c r="O255" i="29"/>
  <c r="O251" i="29"/>
  <c r="O263" i="29"/>
  <c r="O223" i="29"/>
  <c r="O219" i="29"/>
  <c r="O215" i="29"/>
  <c r="O163" i="29"/>
  <c r="O159" i="29"/>
  <c r="O155" i="29"/>
  <c r="O187" i="29"/>
  <c r="O183" i="29"/>
  <c r="O179" i="29"/>
  <c r="O214" i="29"/>
  <c r="O162" i="29"/>
  <c r="O158" i="29"/>
  <c r="O154" i="29"/>
  <c r="O186" i="29"/>
  <c r="O182" i="29"/>
  <c r="O178" i="29"/>
  <c r="O210" i="29"/>
  <c r="O174" i="29"/>
  <c r="O246" i="29"/>
  <c r="O258" i="29"/>
  <c r="O262" i="29"/>
  <c r="O209" i="29"/>
  <c r="O201" i="29"/>
  <c r="O173" i="29"/>
  <c r="O169" i="29"/>
  <c r="O165" i="29"/>
  <c r="O245" i="29"/>
  <c r="O241" i="29"/>
  <c r="O237" i="29"/>
  <c r="O257" i="29"/>
  <c r="O253" i="29"/>
  <c r="O249" i="29"/>
  <c r="O261" i="29"/>
  <c r="O221" i="29"/>
  <c r="O217" i="29"/>
  <c r="O213" i="29"/>
  <c r="O160" i="29"/>
  <c r="O157" i="29"/>
  <c r="O153" i="29"/>
  <c r="AI278" i="30"/>
  <c r="O185" i="29"/>
  <c r="O181" i="29"/>
  <c r="O177" i="29"/>
  <c r="O206" i="29"/>
  <c r="O170" i="29"/>
  <c r="O242" i="29"/>
  <c r="O254" i="29"/>
  <c r="O222" i="29"/>
  <c r="O205" i="29"/>
  <c r="O212" i="29"/>
  <c r="O208" i="29"/>
  <c r="AI283" i="30"/>
  <c r="O204" i="29"/>
  <c r="O176" i="29"/>
  <c r="O172" i="29"/>
  <c r="AI280" i="30"/>
  <c r="O168" i="29"/>
  <c r="O248" i="29"/>
  <c r="O244" i="29"/>
  <c r="AI286" i="30"/>
  <c r="O240" i="29"/>
  <c r="O260" i="29"/>
  <c r="O256" i="29"/>
  <c r="O252" i="29"/>
  <c r="AI287" i="30"/>
  <c r="O224" i="29"/>
  <c r="O220" i="29"/>
  <c r="AI284" i="30"/>
  <c r="O216" i="29"/>
  <c r="O164" i="29"/>
  <c r="O161" i="29"/>
  <c r="AI279" i="30"/>
  <c r="O156" i="29"/>
  <c r="O188" i="29"/>
  <c r="O184" i="29"/>
  <c r="O180" i="29"/>
  <c r="O290" i="29" l="1"/>
  <c r="O189" i="29"/>
  <c r="O280" i="29"/>
  <c r="O196" i="29"/>
  <c r="O284" i="29"/>
  <c r="O197" i="29"/>
  <c r="O283" i="29"/>
  <c r="O200" i="29"/>
  <c r="O192" i="29"/>
  <c r="AI282" i="30"/>
  <c r="O199" i="29"/>
  <c r="O195" i="29"/>
  <c r="O191" i="29"/>
  <c r="AI281" i="30"/>
  <c r="O285" i="29"/>
  <c r="O193" i="29"/>
  <c r="O198" i="29"/>
  <c r="O194" i="29"/>
  <c r="O190" i="29"/>
  <c r="O279" i="29"/>
  <c r="O287" i="29"/>
  <c r="O286" i="29"/>
  <c r="O278" i="29"/>
  <c r="AI288" i="30" l="1"/>
  <c r="O282" i="29"/>
  <c r="O281" i="29"/>
  <c r="O289" i="29" l="1"/>
  <c r="EC5" i="31" l="1"/>
  <c r="ED5" i="31"/>
  <c r="EE5" i="31"/>
  <c r="EB5" i="31"/>
  <c r="EG5" i="31"/>
  <c r="EF5" i="31"/>
  <c r="EK9" i="31" l="1"/>
  <c r="EK5" i="31"/>
  <c r="EH9" i="31"/>
  <c r="EH5" i="31"/>
  <c r="EL9" i="31"/>
  <c r="EL5" i="31"/>
  <c r="EM5" i="31"/>
  <c r="EM9" i="31"/>
  <c r="EJ5" i="31"/>
  <c r="EJ9" i="31"/>
  <c r="EI9" i="31"/>
  <c r="EI5" i="31"/>
  <c r="D17" i="33" l="1"/>
  <c r="D15" i="33"/>
  <c r="EQ9" i="31" l="1"/>
  <c r="EO9" i="31"/>
  <c r="EN9" i="31"/>
  <c r="ES9" i="31"/>
  <c r="EP9" i="31"/>
  <c r="ER9" i="31"/>
  <c r="EQ5" i="31" l="1"/>
  <c r="ES5" i="31"/>
  <c r="ER5" i="31"/>
  <c r="EP5" i="31"/>
  <c r="EN5" i="31"/>
  <c r="EO5" i="31"/>
  <c r="ET9" i="31" l="1"/>
  <c r="ET5" i="31"/>
  <c r="EY9" i="31"/>
  <c r="EY5" i="31"/>
  <c r="EV5" i="31"/>
  <c r="EV9" i="31"/>
  <c r="EU9" i="31"/>
  <c r="EU5" i="31"/>
  <c r="EX9" i="31"/>
  <c r="EX5" i="31"/>
  <c r="EW9" i="31"/>
  <c r="EW5" i="31"/>
  <c r="R214" i="29" l="1"/>
  <c r="BI214" i="30"/>
  <c r="R241" i="29"/>
  <c r="BI241" i="30"/>
  <c r="R172" i="29"/>
  <c r="BI172" i="30"/>
  <c r="R208" i="29"/>
  <c r="BI208" i="30"/>
  <c r="R229" i="29"/>
  <c r="BI229" i="30"/>
  <c r="R217" i="29"/>
  <c r="BI217" i="30"/>
  <c r="R211" i="29"/>
  <c r="BI211" i="30"/>
  <c r="R148" i="29"/>
  <c r="BI148" i="30"/>
  <c r="R223" i="29"/>
  <c r="BI223" i="30"/>
  <c r="R247" i="29"/>
  <c r="BI247" i="30"/>
  <c r="R175" i="29"/>
  <c r="BI175" i="30"/>
  <c r="R190" i="29"/>
  <c r="BI190" i="30"/>
  <c r="R178" i="29"/>
  <c r="BI178" i="30"/>
  <c r="R169" i="29"/>
  <c r="BI169" i="30"/>
  <c r="R184" i="29"/>
  <c r="BI184" i="30"/>
  <c r="R262" i="29"/>
  <c r="BI262" i="30"/>
  <c r="BK262" i="30" s="1"/>
  <c r="R235" i="29"/>
  <c r="BI235" i="30"/>
  <c r="R166" i="29"/>
  <c r="BI166" i="30"/>
  <c r="R238" i="29"/>
  <c r="BI238" i="30"/>
  <c r="R226" i="29"/>
  <c r="BI226" i="30"/>
  <c r="R244" i="29"/>
  <c r="BI244" i="30"/>
  <c r="R163" i="29"/>
  <c r="BI163" i="30"/>
  <c r="R157" i="29"/>
  <c r="BI157" i="30"/>
  <c r="R199" i="29"/>
  <c r="BI199" i="30"/>
  <c r="R250" i="29"/>
  <c r="BI250" i="30"/>
  <c r="BK250" i="30" s="1"/>
  <c r="R151" i="29"/>
  <c r="BI151" i="30"/>
  <c r="R181" i="29"/>
  <c r="BI181" i="30"/>
  <c r="R232" i="29"/>
  <c r="BI232" i="30"/>
  <c r="R220" i="29"/>
  <c r="BI220" i="30"/>
  <c r="R160" i="29"/>
  <c r="BI160" i="30"/>
  <c r="R202" i="29"/>
  <c r="BI202" i="30"/>
  <c r="R154" i="29"/>
  <c r="BI154" i="30"/>
  <c r="R253" i="29"/>
  <c r="BI253" i="30"/>
  <c r="BK253" i="30" s="1"/>
  <c r="R256" i="29"/>
  <c r="BI256" i="30"/>
  <c r="BK256" i="30" s="1"/>
  <c r="R259" i="29"/>
  <c r="BI259" i="30"/>
  <c r="BK259" i="30" s="1"/>
  <c r="R193" i="29"/>
  <c r="BI193" i="30"/>
  <c r="R187" i="29"/>
  <c r="BI187" i="30"/>
  <c r="R205" i="29"/>
  <c r="BI205" i="30"/>
  <c r="R196" i="29"/>
  <c r="BI196" i="30"/>
  <c r="FS6" i="4" l="1"/>
  <c r="FS8" i="4" s="1"/>
  <c r="BK193" i="30"/>
  <c r="BK160" i="30"/>
  <c r="EL6" i="4"/>
  <c r="EL8" i="4" s="1"/>
  <c r="EC6" i="4"/>
  <c r="EC8" i="4" s="1"/>
  <c r="BK151" i="30"/>
  <c r="BK163" i="30"/>
  <c r="EO6" i="4"/>
  <c r="EO8" i="4" s="1"/>
  <c r="BK169" i="30"/>
  <c r="EU6" i="4"/>
  <c r="EU8" i="4" s="1"/>
  <c r="BK148" i="30"/>
  <c r="DZ6" i="4"/>
  <c r="DZ8" i="4" s="1"/>
  <c r="BK217" i="30"/>
  <c r="GQ6" i="4"/>
  <c r="GQ8" i="4" s="1"/>
  <c r="BK241" i="30"/>
  <c r="HO6" i="4"/>
  <c r="HO8" i="4" s="1"/>
  <c r="GE6" i="4"/>
  <c r="GE8" i="4" s="1"/>
  <c r="BK205" i="30"/>
  <c r="HF6" i="4"/>
  <c r="HF8" i="4" s="1"/>
  <c r="BK232" i="30"/>
  <c r="BK199" i="30"/>
  <c r="FY6" i="4"/>
  <c r="FY8" i="4" s="1"/>
  <c r="GZ6" i="4"/>
  <c r="GZ8" i="4" s="1"/>
  <c r="BK226" i="30"/>
  <c r="BK166" i="30"/>
  <c r="ER6" i="4"/>
  <c r="ER8" i="4" s="1"/>
  <c r="BK190" i="30"/>
  <c r="FP6" i="4"/>
  <c r="FP8" i="4" s="1"/>
  <c r="BK247" i="30"/>
  <c r="HU6" i="4"/>
  <c r="HU8" i="4" s="1"/>
  <c r="GH6" i="4"/>
  <c r="GH8" i="4" s="1"/>
  <c r="BK208" i="30"/>
  <c r="FV6" i="4"/>
  <c r="FV8" i="4" s="1"/>
  <c r="BK196" i="30"/>
  <c r="BK187" i="30"/>
  <c r="FM6" i="4"/>
  <c r="FM8" i="4" s="1"/>
  <c r="BK202" i="30"/>
  <c r="GB6" i="4"/>
  <c r="GB8" i="4" s="1"/>
  <c r="GT6" i="4"/>
  <c r="GT8" i="4" s="1"/>
  <c r="BK220" i="30"/>
  <c r="FG6" i="4"/>
  <c r="FG8" i="4" s="1"/>
  <c r="BK181" i="30"/>
  <c r="EI6" i="4"/>
  <c r="EI8" i="4" s="1"/>
  <c r="BK157" i="30"/>
  <c r="BK244" i="30"/>
  <c r="HR6" i="4"/>
  <c r="HR8" i="4" s="1"/>
  <c r="BK238" i="30"/>
  <c r="HL6" i="4"/>
  <c r="HL8" i="4" s="1"/>
  <c r="BK235" i="30"/>
  <c r="HI6" i="4"/>
  <c r="HI8" i="4" s="1"/>
  <c r="FJ6" i="4"/>
  <c r="FJ8" i="4" s="1"/>
  <c r="BK184" i="30"/>
  <c r="BK178" i="30"/>
  <c r="FD6" i="4"/>
  <c r="FD8" i="4" s="1"/>
  <c r="BK175" i="30"/>
  <c r="FA6" i="4"/>
  <c r="FA8" i="4" s="1"/>
  <c r="BK223" i="30"/>
  <c r="GW6" i="4"/>
  <c r="GW8" i="4" s="1"/>
  <c r="GK6" i="4"/>
  <c r="GK8" i="4" s="1"/>
  <c r="BK211" i="30"/>
  <c r="HC6" i="4"/>
  <c r="HC8" i="4" s="1"/>
  <c r="BK229" i="30"/>
  <c r="BK172" i="30"/>
  <c r="EX6" i="4"/>
  <c r="EX8" i="4" s="1"/>
  <c r="GN6" i="4"/>
  <c r="GN8" i="4" s="1"/>
  <c r="BK214" i="30"/>
  <c r="BK154" i="30"/>
  <c r="EF6" i="4"/>
  <c r="EF8" i="4" s="1"/>
  <c r="Q202" i="29" l="1"/>
  <c r="U202" i="29" s="1"/>
  <c r="BM202" i="30"/>
  <c r="GB10" i="4" s="1"/>
  <c r="Q226" i="29"/>
  <c r="U226" i="29" s="1"/>
  <c r="BM226" i="30"/>
  <c r="GZ10" i="4" s="1"/>
  <c r="BM193" i="30"/>
  <c r="FS10" i="4" s="1"/>
  <c r="Q193" i="29"/>
  <c r="U193" i="29" s="1"/>
  <c r="Q253" i="29"/>
  <c r="U253" i="29" s="1"/>
  <c r="BM253" i="30"/>
  <c r="Q220" i="29"/>
  <c r="U220" i="29" s="1"/>
  <c r="BM220" i="30"/>
  <c r="GT10" i="4" s="1"/>
  <c r="Q262" i="29"/>
  <c r="U262" i="29" s="1"/>
  <c r="BM262" i="30"/>
  <c r="BM223" i="30" l="1"/>
  <c r="GW10" i="4" s="1"/>
  <c r="Q223" i="29"/>
  <c r="U223" i="29" s="1"/>
  <c r="BM244" i="30"/>
  <c r="HR10" i="4" s="1"/>
  <c r="Q244" i="29"/>
  <c r="U244" i="29" s="1"/>
  <c r="Q250" i="29"/>
  <c r="U250" i="29" s="1"/>
  <c r="BM250" i="30"/>
  <c r="Q214" i="29"/>
  <c r="U214" i="29" s="1"/>
  <c r="BM214" i="30"/>
  <c r="GN10" i="4" s="1"/>
  <c r="BM208" i="30"/>
  <c r="GH10" i="4" s="1"/>
  <c r="Q208" i="29"/>
  <c r="U208" i="29" s="1"/>
  <c r="BM256" i="30"/>
  <c r="Q256" i="29"/>
  <c r="U256" i="29" s="1"/>
  <c r="BM196" i="30"/>
  <c r="FV10" i="4" s="1"/>
  <c r="Q196" i="29"/>
  <c r="U196" i="29" s="1"/>
  <c r="Q235" i="29"/>
  <c r="U235" i="29" s="1"/>
  <c r="BM235" i="30"/>
  <c r="HI10" i="4" s="1"/>
  <c r="BM232" i="30"/>
  <c r="HF10" i="4" s="1"/>
  <c r="Q232" i="29"/>
  <c r="U232" i="29" s="1"/>
  <c r="Q229" i="29"/>
  <c r="U229" i="29" s="1"/>
  <c r="BM229" i="30"/>
  <c r="HC10" i="4" s="1"/>
  <c r="BM259" i="30"/>
  <c r="Q259" i="29"/>
  <c r="U259" i="29" s="1"/>
  <c r="BM211" i="30"/>
  <c r="GK10" i="4" s="1"/>
  <c r="Q211" i="29"/>
  <c r="U211" i="29" s="1"/>
  <c r="BM247" i="30"/>
  <c r="HU10" i="4" s="1"/>
  <c r="Q247" i="29"/>
  <c r="U247" i="29" s="1"/>
  <c r="Q199" i="29"/>
  <c r="U199" i="29" s="1"/>
  <c r="BM199" i="30"/>
  <c r="FY10" i="4" s="1"/>
  <c r="BM217" i="30"/>
  <c r="GQ10" i="4" s="1"/>
  <c r="Q217" i="29"/>
  <c r="U217" i="29" s="1"/>
  <c r="Q205" i="29"/>
  <c r="U205" i="29" s="1"/>
  <c r="BM205" i="30"/>
  <c r="GE10" i="4" s="1"/>
  <c r="BM241" i="30"/>
  <c r="HO10" i="4" s="1"/>
  <c r="Q241" i="29"/>
  <c r="U241" i="29" s="1"/>
  <c r="Q190" i="29"/>
  <c r="U190" i="29" s="1"/>
  <c r="BM190" i="30"/>
  <c r="FP10" i="4" s="1"/>
  <c r="BM238" i="30"/>
  <c r="HL10" i="4" s="1"/>
  <c r="Q238" i="29"/>
  <c r="U238" i="29" s="1"/>
  <c r="R278" i="30" l="1"/>
  <c r="R283" i="30"/>
  <c r="R284" i="30"/>
  <c r="R281" i="30" l="1"/>
  <c r="R279" i="30"/>
  <c r="R287" i="30"/>
  <c r="R282" i="30"/>
  <c r="R285" i="30"/>
  <c r="R280" i="30"/>
  <c r="R286" i="30"/>
  <c r="R289" i="30"/>
  <c r="R288" i="30" l="1"/>
  <c r="R149" i="29" l="1"/>
  <c r="BI149" i="30"/>
  <c r="R152" i="29"/>
  <c r="BI152" i="30"/>
  <c r="BK152" i="30" l="1"/>
  <c r="ED6" i="4"/>
  <c r="ED8" i="4" s="1"/>
  <c r="R155" i="29"/>
  <c r="BI155" i="30"/>
  <c r="BK149" i="30"/>
  <c r="EA6" i="4"/>
  <c r="EA8" i="4" s="1"/>
  <c r="R158" i="29" l="1"/>
  <c r="BI158" i="30"/>
  <c r="BK155" i="30"/>
  <c r="EG6" i="4"/>
  <c r="EG8" i="4" s="1"/>
  <c r="BK158" i="30" l="1"/>
  <c r="EJ6" i="4"/>
  <c r="EJ8" i="4" s="1"/>
  <c r="R164" i="29"/>
  <c r="BI164" i="30"/>
  <c r="R161" i="29"/>
  <c r="BI161" i="30"/>
  <c r="R167" i="29" l="1"/>
  <c r="BI167" i="30"/>
  <c r="BK161" i="30"/>
  <c r="EM6" i="4"/>
  <c r="EM8" i="4" s="1"/>
  <c r="EP6" i="4"/>
  <c r="EP8" i="4" s="1"/>
  <c r="BK164" i="30"/>
  <c r="R170" i="29" l="1"/>
  <c r="BI170" i="30"/>
  <c r="ES6" i="4"/>
  <c r="ES8" i="4" s="1"/>
  <c r="BK167" i="30"/>
  <c r="R173" i="29" l="1"/>
  <c r="BI173" i="30"/>
  <c r="EV6" i="4"/>
  <c r="EV8" i="4" s="1"/>
  <c r="BK170" i="30"/>
  <c r="R176" i="29" l="1"/>
  <c r="BI176" i="30"/>
  <c r="BK173" i="30"/>
  <c r="EY6" i="4"/>
  <c r="EY8" i="4" s="1"/>
  <c r="R179" i="29" l="1"/>
  <c r="BI179" i="30"/>
  <c r="FB6" i="4"/>
  <c r="FB8" i="4" s="1"/>
  <c r="BK176" i="30"/>
  <c r="R182" i="29" l="1"/>
  <c r="BI182" i="30"/>
  <c r="BK179" i="30"/>
  <c r="FE6" i="4"/>
  <c r="FE8" i="4" s="1"/>
  <c r="BK182" i="30" l="1"/>
  <c r="FH6" i="4"/>
  <c r="FH8" i="4" s="1"/>
  <c r="R185" i="29"/>
  <c r="BI185" i="30"/>
  <c r="R188" i="29" l="1"/>
  <c r="BI188" i="30"/>
  <c r="FK6" i="4"/>
  <c r="FK8" i="4" s="1"/>
  <c r="BK185" i="30"/>
  <c r="BK188" i="30" l="1"/>
  <c r="FN6" i="4"/>
  <c r="FN8" i="4" s="1"/>
  <c r="R191" i="29"/>
  <c r="BI191" i="30"/>
  <c r="R147" i="29" l="1"/>
  <c r="BI147" i="30"/>
  <c r="BK191" i="30"/>
  <c r="FQ6" i="4"/>
  <c r="FQ8" i="4" s="1"/>
  <c r="R194" i="29"/>
  <c r="BI194" i="30"/>
  <c r="R197" i="29" l="1"/>
  <c r="BI197" i="30"/>
  <c r="R150" i="29"/>
  <c r="BI150" i="30"/>
  <c r="BK194" i="30"/>
  <c r="FT6" i="4"/>
  <c r="FT8" i="4" s="1"/>
  <c r="DY6" i="4"/>
  <c r="BK147" i="30"/>
  <c r="DY8" i="4" l="1"/>
  <c r="EB6" i="4"/>
  <c r="EB8" i="4" s="1"/>
  <c r="BK150" i="30"/>
  <c r="R153" i="29"/>
  <c r="R278" i="29" s="1"/>
  <c r="BI153" i="30"/>
  <c r="W278" i="30"/>
  <c r="BK197" i="30"/>
  <c r="FW6" i="4"/>
  <c r="FW8" i="4" s="1"/>
  <c r="R200" i="29"/>
  <c r="BI200" i="30"/>
  <c r="R203" i="29" l="1"/>
  <c r="BI203" i="30"/>
  <c r="EE6" i="4"/>
  <c r="EE8" i="4" s="1"/>
  <c r="IJ8" i="4" s="1"/>
  <c r="BK153" i="30"/>
  <c r="BK200" i="30"/>
  <c r="FZ6" i="4"/>
  <c r="FZ8" i="4" s="1"/>
  <c r="R156" i="29" l="1"/>
  <c r="BI156" i="30"/>
  <c r="IJ6" i="4"/>
  <c r="GC6" i="4"/>
  <c r="GC8" i="4" s="1"/>
  <c r="BK203" i="30"/>
  <c r="R159" i="29"/>
  <c r="BI159" i="30"/>
  <c r="R206" i="29"/>
  <c r="BI206" i="30"/>
  <c r="W289" i="30"/>
  <c r="GF6" i="4" l="1"/>
  <c r="GF8" i="4" s="1"/>
  <c r="BK206" i="30"/>
  <c r="BK156" i="30"/>
  <c r="EH6" i="4"/>
  <c r="R162" i="29"/>
  <c r="BI162" i="30"/>
  <c r="R209" i="29"/>
  <c r="BI209" i="30"/>
  <c r="EK6" i="4"/>
  <c r="EK8" i="4" s="1"/>
  <c r="BK159" i="30"/>
  <c r="BK162" i="30" l="1"/>
  <c r="EN6" i="4"/>
  <c r="EN8" i="4" s="1"/>
  <c r="BK209" i="30"/>
  <c r="GI6" i="4"/>
  <c r="GI8" i="4" s="1"/>
  <c r="R212" i="29"/>
  <c r="BI212" i="30"/>
  <c r="EH8" i="4"/>
  <c r="R215" i="29" l="1"/>
  <c r="BI215" i="30"/>
  <c r="R165" i="29"/>
  <c r="R279" i="29" s="1"/>
  <c r="BI165" i="30"/>
  <c r="W279" i="30"/>
  <c r="GL6" i="4"/>
  <c r="GL8" i="4" s="1"/>
  <c r="BK212" i="30"/>
  <c r="R218" i="29" l="1"/>
  <c r="BI218" i="30"/>
  <c r="BK165" i="30"/>
  <c r="EQ6" i="4"/>
  <c r="R168" i="29"/>
  <c r="BI168" i="30"/>
  <c r="GO6" i="4"/>
  <c r="GO8" i="4" s="1"/>
  <c r="BK215" i="30"/>
  <c r="R180" i="29" l="1"/>
  <c r="BI180" i="30"/>
  <c r="R171" i="29"/>
  <c r="BI171" i="30"/>
  <c r="R221" i="29"/>
  <c r="BI221" i="30"/>
  <c r="EQ8" i="4"/>
  <c r="IK8" i="4" s="1"/>
  <c r="IK6" i="4"/>
  <c r="GR6" i="4"/>
  <c r="GR8" i="4" s="1"/>
  <c r="BK218" i="30"/>
  <c r="ET6" i="4"/>
  <c r="BK168" i="30"/>
  <c r="BK180" i="30" l="1"/>
  <c r="FF6" i="4"/>
  <c r="R183" i="29"/>
  <c r="BI183" i="30"/>
  <c r="R177" i="29"/>
  <c r="BI177" i="30"/>
  <c r="ET8" i="4"/>
  <c r="R174" i="29"/>
  <c r="R280" i="29" s="1"/>
  <c r="BI174" i="30"/>
  <c r="W280" i="30"/>
  <c r="R224" i="29"/>
  <c r="BI224" i="30"/>
  <c r="BM218" i="30"/>
  <c r="GR10" i="4" s="1"/>
  <c r="Q218" i="29"/>
  <c r="U218" i="29" s="1"/>
  <c r="BK221" i="30"/>
  <c r="GU6" i="4"/>
  <c r="GU8" i="4" s="1"/>
  <c r="BK171" i="30"/>
  <c r="EW6" i="4"/>
  <c r="EW8" i="4" s="1"/>
  <c r="FF8" i="4" l="1"/>
  <c r="BK224" i="30"/>
  <c r="GX6" i="4"/>
  <c r="GX8" i="4" s="1"/>
  <c r="FC6" i="4"/>
  <c r="FC8" i="4" s="1"/>
  <c r="IL8" i="4" s="1"/>
  <c r="BK177" i="30"/>
  <c r="R186" i="29"/>
  <c r="BI186" i="30"/>
  <c r="BK183" i="30"/>
  <c r="FI6" i="4"/>
  <c r="FI8" i="4" s="1"/>
  <c r="BK174" i="30"/>
  <c r="EZ6" i="4"/>
  <c r="EZ8" i="4" s="1"/>
  <c r="W281" i="30"/>
  <c r="FL6" i="4" l="1"/>
  <c r="FL8" i="4" s="1"/>
  <c r="BK186" i="30"/>
  <c r="BM224" i="30"/>
  <c r="GX10" i="4" s="1"/>
  <c r="Q224" i="29"/>
  <c r="U224" i="29" s="1"/>
  <c r="IL6" i="4"/>
  <c r="R189" i="29"/>
  <c r="R281" i="29" s="1"/>
  <c r="BI189" i="30"/>
  <c r="Q221" i="29"/>
  <c r="U221" i="29" s="1"/>
  <c r="BM221" i="30"/>
  <c r="GU10" i="4" s="1"/>
  <c r="R227" i="29"/>
  <c r="BI227" i="30"/>
  <c r="S278" i="30"/>
  <c r="R192" i="29" l="1"/>
  <c r="BI192" i="30"/>
  <c r="R230" i="29"/>
  <c r="BI230" i="30"/>
  <c r="BK227" i="30"/>
  <c r="HA6" i="4"/>
  <c r="HA8" i="4" s="1"/>
  <c r="FO6" i="4"/>
  <c r="BK189" i="30"/>
  <c r="R195" i="29" l="1"/>
  <c r="BI195" i="30"/>
  <c r="FO8" i="4"/>
  <c r="IM8" i="4" s="1"/>
  <c r="IM6" i="4"/>
  <c r="HD6" i="4"/>
  <c r="HD8" i="4" s="1"/>
  <c r="BK230" i="30"/>
  <c r="BM227" i="30"/>
  <c r="HA10" i="4" s="1"/>
  <c r="Q227" i="29"/>
  <c r="U227" i="29" s="1"/>
  <c r="R233" i="29"/>
  <c r="BI233" i="30"/>
  <c r="R236" i="29"/>
  <c r="BI236" i="30"/>
  <c r="BK192" i="30"/>
  <c r="FR6" i="4"/>
  <c r="FR8" i="4" l="1"/>
  <c r="R198" i="29"/>
  <c r="BI198" i="30"/>
  <c r="HG6" i="4"/>
  <c r="HG8" i="4" s="1"/>
  <c r="BK233" i="30"/>
  <c r="S289" i="30"/>
  <c r="Q233" i="29"/>
  <c r="U233" i="29" s="1"/>
  <c r="BM233" i="30"/>
  <c r="HG10" i="4" s="1"/>
  <c r="HJ6" i="4"/>
  <c r="HJ8" i="4" s="1"/>
  <c r="BK236" i="30"/>
  <c r="FU6" i="4"/>
  <c r="FU8" i="4" s="1"/>
  <c r="BK195" i="30"/>
  <c r="W282" i="30"/>
  <c r="R201" i="29" l="1"/>
  <c r="R282" i="29" s="1"/>
  <c r="BI201" i="30"/>
  <c r="BM230" i="30"/>
  <c r="HD10" i="4" s="1"/>
  <c r="Q230" i="29"/>
  <c r="U230" i="29" s="1"/>
  <c r="FX6" i="4"/>
  <c r="FX8" i="4" s="1"/>
  <c r="BK198" i="30"/>
  <c r="R204" i="29" l="1"/>
  <c r="BI204" i="30"/>
  <c r="R239" i="29"/>
  <c r="BI239" i="30"/>
  <c r="Q236" i="29"/>
  <c r="U236" i="29" s="1"/>
  <c r="BM236" i="30"/>
  <c r="HJ10" i="4" s="1"/>
  <c r="BK201" i="30"/>
  <c r="GA6" i="4"/>
  <c r="GA8" i="4" s="1"/>
  <c r="IN8" i="4" s="1"/>
  <c r="BK239" i="30" l="1"/>
  <c r="HM6" i="4"/>
  <c r="HM8" i="4" s="1"/>
  <c r="R242" i="29"/>
  <c r="BI242" i="30"/>
  <c r="IN6" i="4"/>
  <c r="R207" i="29"/>
  <c r="BI207" i="30"/>
  <c r="BK204" i="30"/>
  <c r="GD6" i="4"/>
  <c r="R248" i="29"/>
  <c r="BI248" i="30"/>
  <c r="R210" i="29" l="1"/>
  <c r="BI210" i="30"/>
  <c r="HV6" i="4"/>
  <c r="HV8" i="4" s="1"/>
  <c r="BK248" i="30"/>
  <c r="GG6" i="4"/>
  <c r="GG8" i="4" s="1"/>
  <c r="BK207" i="30"/>
  <c r="Q239" i="29"/>
  <c r="U239" i="29" s="1"/>
  <c r="BM239" i="30"/>
  <c r="HM10" i="4" s="1"/>
  <c r="R245" i="29"/>
  <c r="BI245" i="30"/>
  <c r="GD8" i="4"/>
  <c r="BK242" i="30"/>
  <c r="HP6" i="4"/>
  <c r="HP8" i="4" s="1"/>
  <c r="R213" i="29" l="1"/>
  <c r="R283" i="29" s="1"/>
  <c r="BI213" i="30"/>
  <c r="W283" i="30"/>
  <c r="BK210" i="30"/>
  <c r="GJ6" i="4"/>
  <c r="HS6" i="4"/>
  <c r="HS8" i="4" s="1"/>
  <c r="BK245" i="30"/>
  <c r="GJ8" i="4" l="1"/>
  <c r="GM6" i="4"/>
  <c r="GM8" i="4" s="1"/>
  <c r="BK213" i="30"/>
  <c r="BM248" i="30"/>
  <c r="HV10" i="4" s="1"/>
  <c r="Q248" i="29"/>
  <c r="U248" i="29" s="1"/>
  <c r="R216" i="29"/>
  <c r="BI216" i="30"/>
  <c r="Q242" i="29"/>
  <c r="U242" i="29" s="1"/>
  <c r="BM242" i="30"/>
  <c r="HP10" i="4" s="1"/>
  <c r="S281" i="30"/>
  <c r="IO6" i="4" l="1"/>
  <c r="IO8" i="4"/>
  <c r="R219" i="29"/>
  <c r="BI219" i="30"/>
  <c r="R260" i="29"/>
  <c r="BI260" i="30"/>
  <c r="BK260" i="30" s="1"/>
  <c r="GP6" i="4"/>
  <c r="BK216" i="30"/>
  <c r="R251" i="29"/>
  <c r="BI251" i="30"/>
  <c r="BK251" i="30" s="1"/>
  <c r="Q245" i="29"/>
  <c r="U245" i="29" s="1"/>
  <c r="BM245" i="30"/>
  <c r="HS10" i="4" s="1"/>
  <c r="R254" i="29" l="1"/>
  <c r="BI254" i="30"/>
  <c r="BK254" i="30" s="1"/>
  <c r="GP8" i="4"/>
  <c r="GS6" i="4"/>
  <c r="GS8" i="4" s="1"/>
  <c r="BK219" i="30"/>
  <c r="R257" i="29" l="1"/>
  <c r="BI257" i="30"/>
  <c r="BK257" i="30" s="1"/>
  <c r="R222" i="29"/>
  <c r="BI222" i="30"/>
  <c r="BM260" i="30"/>
  <c r="Q260" i="29"/>
  <c r="U260" i="29" s="1"/>
  <c r="BM251" i="30"/>
  <c r="Q251" i="29"/>
  <c r="U251" i="29" s="1"/>
  <c r="BK222" i="30" l="1"/>
  <c r="GV6" i="4"/>
  <c r="BM254" i="30"/>
  <c r="Q254" i="29"/>
  <c r="U254" i="29" s="1"/>
  <c r="R225" i="29"/>
  <c r="R284" i="29" s="1"/>
  <c r="BI225" i="30"/>
  <c r="W284" i="30"/>
  <c r="GV8" i="4" l="1"/>
  <c r="Q257" i="29"/>
  <c r="U257" i="29" s="1"/>
  <c r="BM257" i="30"/>
  <c r="R228" i="29"/>
  <c r="BI228" i="30"/>
  <c r="GY6" i="4"/>
  <c r="GY8" i="4" s="1"/>
  <c r="BK225" i="30"/>
  <c r="R263" i="29"/>
  <c r="S282" i="30"/>
  <c r="R234" i="29" l="1"/>
  <c r="BI234" i="30"/>
  <c r="BK228" i="30"/>
  <c r="HB6" i="4"/>
  <c r="IP6" i="4"/>
  <c r="R231" i="29"/>
  <c r="BI231" i="30"/>
  <c r="IP8" i="4"/>
  <c r="HE6" i="4" l="1"/>
  <c r="HE8" i="4" s="1"/>
  <c r="BK231" i="30"/>
  <c r="BK234" i="30"/>
  <c r="HH6" i="4"/>
  <c r="HH8" i="4" s="1"/>
  <c r="HB8" i="4"/>
  <c r="Q263" i="29" l="1"/>
  <c r="U263" i="29" s="1"/>
  <c r="R240" i="29"/>
  <c r="BI240" i="30"/>
  <c r="R237" i="29"/>
  <c r="R285" i="29" s="1"/>
  <c r="BI237" i="30"/>
  <c r="W285" i="30"/>
  <c r="S279" i="30"/>
  <c r="S280" i="30"/>
  <c r="HK6" i="4" l="1"/>
  <c r="BK237" i="30"/>
  <c r="R243" i="29"/>
  <c r="BI243" i="30"/>
  <c r="HN6" i="4"/>
  <c r="BK240" i="30"/>
  <c r="HN8" i="4" l="1"/>
  <c r="R246" i="29"/>
  <c r="BI246" i="30"/>
  <c r="W286" i="30"/>
  <c r="BK243" i="30"/>
  <c r="HQ6" i="4"/>
  <c r="HQ8" i="4" s="1"/>
  <c r="HK8" i="4"/>
  <c r="IQ8" i="4" s="1"/>
  <c r="IQ6" i="4"/>
  <c r="R249" i="29"/>
  <c r="BI249" i="30"/>
  <c r="R286" i="29" l="1"/>
  <c r="BK249" i="30"/>
  <c r="HW6" i="4"/>
  <c r="HW8" i="4" s="1"/>
  <c r="R252" i="29"/>
  <c r="BI252" i="30"/>
  <c r="BK252" i="30" s="1"/>
  <c r="HT6" i="4"/>
  <c r="HT8" i="4" s="1"/>
  <c r="IR8" i="4" s="1"/>
  <c r="BK246" i="30"/>
  <c r="IR6" i="4"/>
  <c r="R255" i="29" l="1"/>
  <c r="BI255" i="30"/>
  <c r="BK255" i="30" s="1"/>
  <c r="R258" i="29" l="1"/>
  <c r="BI258" i="30"/>
  <c r="BK258" i="30" s="1"/>
  <c r="W287" i="30"/>
  <c r="W288" i="30" s="1"/>
  <c r="S284" i="30"/>
  <c r="R261" i="29" l="1"/>
  <c r="R290" i="29" s="1"/>
  <c r="BI261" i="30"/>
  <c r="BK261" i="30" s="1"/>
  <c r="R287" i="29"/>
  <c r="R289" i="29" s="1"/>
  <c r="Q234" i="29" l="1"/>
  <c r="U234" i="29" s="1"/>
  <c r="BM234" i="30"/>
  <c r="HH10" i="4" s="1"/>
  <c r="Q231" i="29"/>
  <c r="U231" i="29" s="1"/>
  <c r="BM231" i="30"/>
  <c r="HE10" i="4" s="1"/>
  <c r="S285" i="30"/>
  <c r="BM148" i="30" l="1"/>
  <c r="DZ10" i="4" s="1"/>
  <c r="Q148" i="29"/>
  <c r="U148" i="29" s="1"/>
  <c r="BM237" i="30" l="1"/>
  <c r="HK10" i="4" s="1"/>
  <c r="Q237" i="29"/>
  <c r="U237" i="29" s="1"/>
  <c r="Q151" i="29" l="1"/>
  <c r="U151" i="29" s="1"/>
  <c r="BM151" i="30"/>
  <c r="EC10" i="4" s="1"/>
  <c r="BM240" i="30"/>
  <c r="HN10" i="4" s="1"/>
  <c r="Q240" i="29"/>
  <c r="BM243" i="30" l="1"/>
  <c r="HQ10" i="4" s="1"/>
  <c r="Q243" i="29"/>
  <c r="U243" i="29" s="1"/>
  <c r="U240" i="29"/>
  <c r="S286" i="30"/>
  <c r="Q154" i="29" l="1"/>
  <c r="U154" i="29" s="1"/>
  <c r="BM154" i="30"/>
  <c r="EF10" i="4" s="1"/>
  <c r="Q246" i="29"/>
  <c r="BM246" i="30"/>
  <c r="HT10" i="4" s="1"/>
  <c r="T286" i="30"/>
  <c r="BM249" i="30" l="1"/>
  <c r="HW10" i="4" s="1"/>
  <c r="IR10" i="4" s="1"/>
  <c r="Q249" i="29"/>
  <c r="U249" i="29" s="1"/>
  <c r="Q157" i="29"/>
  <c r="U157" i="29" s="1"/>
  <c r="BM157" i="30"/>
  <c r="EI10" i="4" s="1"/>
  <c r="U246" i="29"/>
  <c r="Q252" i="29" l="1"/>
  <c r="BM252" i="30"/>
  <c r="Q286" i="29"/>
  <c r="U286" i="29"/>
  <c r="U252" i="29" l="1"/>
  <c r="Q160" i="29"/>
  <c r="U160" i="29" s="1"/>
  <c r="BM160" i="30"/>
  <c r="EL10" i="4" s="1"/>
  <c r="BM255" i="30"/>
  <c r="Q255" i="29"/>
  <c r="U255" i="29" s="1"/>
  <c r="Q258" i="29" l="1"/>
  <c r="U258" i="29" s="1"/>
  <c r="BM258" i="30"/>
  <c r="T287" i="30"/>
  <c r="S283" i="30"/>
  <c r="BM163" i="30" l="1"/>
  <c r="EO10" i="4" s="1"/>
  <c r="Q163" i="29"/>
  <c r="U163" i="29" s="1"/>
  <c r="S287" i="30"/>
  <c r="S288" i="30" s="1"/>
  <c r="BM261" i="30"/>
  <c r="Q261" i="29"/>
  <c r="U261" i="29" s="1"/>
  <c r="U287" i="29" s="1"/>
  <c r="Q287" i="29" l="1"/>
  <c r="BM166" i="30" l="1"/>
  <c r="ER10" i="4" s="1"/>
  <c r="Q166" i="29"/>
  <c r="U166" i="29" s="1"/>
  <c r="BM169" i="30" l="1"/>
  <c r="EU10" i="4" s="1"/>
  <c r="Q169" i="29"/>
  <c r="U169" i="29" s="1"/>
  <c r="BM172" i="30" l="1"/>
  <c r="EX10" i="4" s="1"/>
  <c r="Q172" i="29"/>
  <c r="U172" i="29" s="1"/>
  <c r="BM175" i="30" l="1"/>
  <c r="FA10" i="4" s="1"/>
  <c r="Q175" i="29"/>
  <c r="U175" i="29" s="1"/>
  <c r="BM178" i="30" l="1"/>
  <c r="FD10" i="4" s="1"/>
  <c r="Q178" i="29"/>
  <c r="U178" i="29" s="1"/>
  <c r="Q181" i="29" l="1"/>
  <c r="U181" i="29" s="1"/>
  <c r="BM181" i="30"/>
  <c r="FG10" i="4" s="1"/>
  <c r="BM184" i="30" l="1"/>
  <c r="FJ10" i="4" s="1"/>
  <c r="Q184" i="29"/>
  <c r="U184" i="29" s="1"/>
  <c r="Q187" i="29" l="1"/>
  <c r="U187" i="29" s="1"/>
  <c r="BM187" i="30"/>
  <c r="FM10" i="4" s="1"/>
  <c r="Q222" i="29" l="1"/>
  <c r="U222" i="29" s="1"/>
  <c r="BM222" i="30"/>
  <c r="GV10" i="4" s="1"/>
  <c r="BM225" i="30" l="1"/>
  <c r="GY10" i="4" s="1"/>
  <c r="Q225" i="29"/>
  <c r="U225" i="29" s="1"/>
  <c r="Q228" i="29" l="1"/>
  <c r="BM228" i="30"/>
  <c r="HB10" i="4" s="1"/>
  <c r="IQ10" i="4" s="1"/>
  <c r="T285" i="30"/>
  <c r="Q285" i="29" l="1"/>
  <c r="U228" i="29"/>
  <c r="U285" i="29" s="1"/>
  <c r="Q147" i="29" l="1"/>
  <c r="BM147" i="30"/>
  <c r="DY10" i="4" s="1"/>
  <c r="U147" i="29" l="1"/>
  <c r="BM149" i="30" l="1"/>
  <c r="EA10" i="4" s="1"/>
  <c r="Q149" i="29"/>
  <c r="BM150" i="30" l="1"/>
  <c r="EB10" i="4" s="1"/>
  <c r="Q150" i="29"/>
  <c r="U150" i="29" s="1"/>
  <c r="U149" i="29"/>
  <c r="BM156" i="30"/>
  <c r="EH10" i="4" s="1"/>
  <c r="Q156" i="29"/>
  <c r="U156" i="29" l="1"/>
  <c r="Q152" i="29" l="1"/>
  <c r="BM152" i="30"/>
  <c r="ED10" i="4" s="1"/>
  <c r="BM159" i="30"/>
  <c r="EK10" i="4" s="1"/>
  <c r="Q159" i="29"/>
  <c r="U159" i="29" s="1"/>
  <c r="BM153" i="30" l="1"/>
  <c r="EE10" i="4" s="1"/>
  <c r="Q153" i="29"/>
  <c r="U152" i="29"/>
  <c r="U153" i="29" l="1"/>
  <c r="BM168" i="30" l="1"/>
  <c r="ET10" i="4" s="1"/>
  <c r="Q168" i="29"/>
  <c r="BM155" i="30"/>
  <c r="EG10" i="4" s="1"/>
  <c r="IJ10" i="4" s="1"/>
  <c r="Q155" i="29"/>
  <c r="T278" i="30"/>
  <c r="U168" i="29" l="1"/>
  <c r="Q158" i="29"/>
  <c r="BM158" i="30"/>
  <c r="EJ10" i="4" s="1"/>
  <c r="Q171" i="29"/>
  <c r="U171" i="29" s="1"/>
  <c r="BM171" i="30"/>
  <c r="EW10" i="4" s="1"/>
  <c r="U155" i="29"/>
  <c r="U278" i="29" s="1"/>
  <c r="Q278" i="29"/>
  <c r="Q161" i="29" l="1"/>
  <c r="BM161" i="30"/>
  <c r="EM10" i="4" s="1"/>
  <c r="U158" i="29"/>
  <c r="Q162" i="29" l="1"/>
  <c r="BM162" i="30"/>
  <c r="EN10" i="4" s="1"/>
  <c r="U161" i="29"/>
  <c r="U162" i="29" l="1"/>
  <c r="AW147" i="30"/>
  <c r="D147" i="29"/>
  <c r="E147" i="29" s="1"/>
  <c r="Q164" i="29" l="1"/>
  <c r="BM164" i="30"/>
  <c r="EP10" i="4" s="1"/>
  <c r="AW148" i="30"/>
  <c r="D148" i="29"/>
  <c r="E148" i="29" s="1"/>
  <c r="BW148" i="30"/>
  <c r="AY147" i="30"/>
  <c r="DY24" i="4"/>
  <c r="BM180" i="30"/>
  <c r="FF10" i="4" s="1"/>
  <c r="Q180" i="29"/>
  <c r="BV148" i="30"/>
  <c r="F148" i="29"/>
  <c r="W148" i="29" s="1"/>
  <c r="EU23" i="31" s="1"/>
  <c r="EU10" i="31" s="1"/>
  <c r="EU11" i="31" s="1"/>
  <c r="BH148" i="30"/>
  <c r="F147" i="29"/>
  <c r="W147" i="29" s="1"/>
  <c r="ET23" i="31" s="1"/>
  <c r="ET10" i="31" s="1"/>
  <c r="ET11" i="31" s="1"/>
  <c r="BV147" i="30"/>
  <c r="BH147" i="30"/>
  <c r="BR148" i="30" l="1"/>
  <c r="DZ15" i="4" s="1"/>
  <c r="BN148" i="30"/>
  <c r="DZ11" i="4" s="1"/>
  <c r="BX148" i="30"/>
  <c r="U164" i="29"/>
  <c r="Q290" i="29"/>
  <c r="BM165" i="30"/>
  <c r="EQ10" i="4" s="1"/>
  <c r="Q165" i="29"/>
  <c r="U165" i="29" s="1"/>
  <c r="BC147" i="30"/>
  <c r="DY39" i="4" s="1"/>
  <c r="BD147" i="30"/>
  <c r="BB147" i="30"/>
  <c r="AW149" i="30"/>
  <c r="D149" i="29"/>
  <c r="E149" i="29" s="1"/>
  <c r="DZ4" i="4"/>
  <c r="DZ9" i="4" s="1"/>
  <c r="DZ12" i="4" s="1"/>
  <c r="BU148" i="30"/>
  <c r="BL148" i="30"/>
  <c r="BO148" i="30" s="1"/>
  <c r="Q183" i="29"/>
  <c r="U183" i="29" s="1"/>
  <c r="BM183" i="30"/>
  <c r="FI10" i="4" s="1"/>
  <c r="DY4" i="4"/>
  <c r="DY9" i="4" s="1"/>
  <c r="DY12" i="4" s="1"/>
  <c r="BU147" i="30"/>
  <c r="BL147" i="30"/>
  <c r="BO147" i="30" s="1"/>
  <c r="U180" i="29"/>
  <c r="DY25" i="4"/>
  <c r="BW149" i="30"/>
  <c r="AY148" i="30"/>
  <c r="DZ24" i="4"/>
  <c r="DZ25" i="4" s="1"/>
  <c r="DZ33" i="4" s="1"/>
  <c r="AW150" i="30" l="1"/>
  <c r="D150" i="29"/>
  <c r="E150" i="29" s="1"/>
  <c r="BC148" i="30"/>
  <c r="DZ39" i="4" s="1"/>
  <c r="BD148" i="30"/>
  <c r="BB148" i="30"/>
  <c r="BP148" i="30"/>
  <c r="DZ13" i="4" s="1"/>
  <c r="DZ14" i="4" s="1"/>
  <c r="DZ16" i="4" s="1"/>
  <c r="BR149" i="30"/>
  <c r="EA15" i="4" s="1"/>
  <c r="BN149" i="30"/>
  <c r="EA11" i="4" s="1"/>
  <c r="BX149" i="30"/>
  <c r="BP147" i="30"/>
  <c r="DY13" i="4" s="1"/>
  <c r="DY33" i="4"/>
  <c r="AY149" i="30"/>
  <c r="BW150" i="30"/>
  <c r="EA24" i="4"/>
  <c r="DY14" i="4"/>
  <c r="DY16" i="4" s="1"/>
  <c r="F149" i="29"/>
  <c r="W149" i="29" s="1"/>
  <c r="EV23" i="31" s="1"/>
  <c r="EV10" i="31" s="1"/>
  <c r="EV11" i="31" s="1"/>
  <c r="BV149" i="30"/>
  <c r="BH149" i="30"/>
  <c r="BE147" i="30"/>
  <c r="BF147" i="30" s="1"/>
  <c r="DY38" i="4"/>
  <c r="EA4" i="4" l="1"/>
  <c r="EA9" i="4" s="1"/>
  <c r="EA12" i="4" s="1"/>
  <c r="BL149" i="30"/>
  <c r="BO149" i="30" s="1"/>
  <c r="BU149" i="30"/>
  <c r="F150" i="29"/>
  <c r="W150" i="29" s="1"/>
  <c r="EW23" i="31" s="1"/>
  <c r="EW10" i="31" s="1"/>
  <c r="EW11" i="31" s="1"/>
  <c r="BV150" i="30"/>
  <c r="BH150" i="30"/>
  <c r="BX150" i="30"/>
  <c r="BN150" i="30"/>
  <c r="EB11" i="4" s="1"/>
  <c r="BR150" i="30"/>
  <c r="EB15" i="4" s="1"/>
  <c r="EA25" i="4"/>
  <c r="Q167" i="29"/>
  <c r="U167" i="29" s="1"/>
  <c r="U279" i="29" s="1"/>
  <c r="BM167" i="30"/>
  <c r="ES10" i="4" s="1"/>
  <c r="IK10" i="4" s="1"/>
  <c r="DY41" i="4"/>
  <c r="AW151" i="30"/>
  <c r="D151" i="29"/>
  <c r="E151" i="29" s="1"/>
  <c r="BB149" i="30"/>
  <c r="BD149" i="30"/>
  <c r="BC149" i="30"/>
  <c r="EA39" i="4" s="1"/>
  <c r="BQ147" i="30"/>
  <c r="BS147" i="30" s="1"/>
  <c r="BY147" i="30" s="1"/>
  <c r="BQ148" i="30"/>
  <c r="BS148" i="30" s="1"/>
  <c r="BY148" i="30" s="1"/>
  <c r="DZ38" i="4"/>
  <c r="DZ41" i="4" s="1"/>
  <c r="DZ42" i="4" s="1"/>
  <c r="BE148" i="30"/>
  <c r="BF148" i="30" s="1"/>
  <c r="BW151" i="30"/>
  <c r="AY150" i="30"/>
  <c r="EB24" i="4"/>
  <c r="BX151" i="30" l="1"/>
  <c r="BN151" i="30"/>
  <c r="EC11" i="4" s="1"/>
  <c r="BR151" i="30"/>
  <c r="EC15" i="4" s="1"/>
  <c r="BV151" i="30"/>
  <c r="F151" i="29"/>
  <c r="W151" i="29" s="1"/>
  <c r="EX23" i="31" s="1"/>
  <c r="EX10" i="31" s="1"/>
  <c r="EX11" i="31" s="1"/>
  <c r="BH151" i="30"/>
  <c r="Q170" i="29"/>
  <c r="BM170" i="30"/>
  <c r="EV10" i="4" s="1"/>
  <c r="BC150" i="30"/>
  <c r="EB39" i="4" s="1"/>
  <c r="BD150" i="30"/>
  <c r="BB150" i="30"/>
  <c r="BW152" i="30"/>
  <c r="AY151" i="30"/>
  <c r="EC24" i="4"/>
  <c r="AW152" i="30"/>
  <c r="D152" i="29"/>
  <c r="E152" i="29" s="1"/>
  <c r="BE149" i="30"/>
  <c r="BF149" i="30" s="1"/>
  <c r="EA38" i="4"/>
  <c r="DY42" i="4"/>
  <c r="EA33" i="4"/>
  <c r="EB4" i="4"/>
  <c r="EB9" i="4" s="1"/>
  <c r="EB12" i="4" s="1"/>
  <c r="BU150" i="30"/>
  <c r="BL150" i="30"/>
  <c r="BO150" i="30" s="1"/>
  <c r="Q192" i="29"/>
  <c r="BM192" i="30"/>
  <c r="FR10" i="4" s="1"/>
  <c r="EB25" i="4"/>
  <c r="EB33" i="4" s="1"/>
  <c r="BP149" i="30"/>
  <c r="EA13" i="4" s="1"/>
  <c r="EA14" i="4" s="1"/>
  <c r="EA16" i="4" s="1"/>
  <c r="BQ149" i="30"/>
  <c r="BS149" i="30" s="1"/>
  <c r="BY149" i="30" s="1"/>
  <c r="AY152" i="30" l="1"/>
  <c r="BW153" i="30"/>
  <c r="ED24" i="4"/>
  <c r="BR152" i="30"/>
  <c r="ED15" i="4" s="1"/>
  <c r="BX152" i="30"/>
  <c r="BN152" i="30"/>
  <c r="ED11" i="4" s="1"/>
  <c r="BB151" i="30"/>
  <c r="BC151" i="30"/>
  <c r="EC39" i="4" s="1"/>
  <c r="BD151" i="30"/>
  <c r="U170" i="29"/>
  <c r="EA41" i="4"/>
  <c r="Q195" i="29"/>
  <c r="U195" i="29" s="1"/>
  <c r="BM195" i="30"/>
  <c r="FU10" i="4" s="1"/>
  <c r="BM173" i="30"/>
  <c r="EY10" i="4" s="1"/>
  <c r="Q173" i="29"/>
  <c r="U173" i="29" s="1"/>
  <c r="D153" i="29"/>
  <c r="E153" i="29" s="1"/>
  <c r="AW153" i="30"/>
  <c r="BV152" i="30"/>
  <c r="F152" i="29"/>
  <c r="W152" i="29" s="1"/>
  <c r="EY23" i="31" s="1"/>
  <c r="EY10" i="31" s="1"/>
  <c r="EY11" i="31" s="1"/>
  <c r="BH152" i="30"/>
  <c r="U192" i="29"/>
  <c r="BP150" i="30"/>
  <c r="EB13" i="4" s="1"/>
  <c r="EB14" i="4" s="1"/>
  <c r="EB16" i="4" s="1"/>
  <c r="EC25" i="4"/>
  <c r="BE150" i="30"/>
  <c r="BF150" i="30" s="1"/>
  <c r="EB38" i="4"/>
  <c r="EC4" i="4"/>
  <c r="EC9" i="4" s="1"/>
  <c r="EC12" i="4" s="1"/>
  <c r="BU151" i="30"/>
  <c r="BL151" i="30"/>
  <c r="BO151" i="30" s="1"/>
  <c r="BQ150" i="30" l="1"/>
  <c r="BS150" i="30" s="1"/>
  <c r="BY150" i="30" s="1"/>
  <c r="BM174" i="30"/>
  <c r="EZ10" i="4" s="1"/>
  <c r="Q174" i="29"/>
  <c r="BP151" i="30"/>
  <c r="EC13" i="4" s="1"/>
  <c r="EC14" i="4" s="1"/>
  <c r="EC16" i="4" s="1"/>
  <c r="BE151" i="30"/>
  <c r="BF151" i="30" s="1"/>
  <c r="EC38" i="4"/>
  <c r="ED25" i="4"/>
  <c r="BW154" i="30"/>
  <c r="EE24" i="4"/>
  <c r="AY153" i="30"/>
  <c r="ED4" i="4"/>
  <c r="ED9" i="4" s="1"/>
  <c r="ED12" i="4" s="1"/>
  <c r="BU152" i="30"/>
  <c r="BL152" i="30"/>
  <c r="BO152" i="30" s="1"/>
  <c r="BV153" i="30"/>
  <c r="F153" i="29"/>
  <c r="EA42" i="4"/>
  <c r="BN153" i="30"/>
  <c r="EE11" i="4" s="1"/>
  <c r="BX153" i="30"/>
  <c r="BR153" i="30"/>
  <c r="EE15" i="4" s="1"/>
  <c r="AW154" i="30"/>
  <c r="D154" i="29"/>
  <c r="E154" i="29" s="1"/>
  <c r="EB41" i="4"/>
  <c r="EB42" i="4" s="1"/>
  <c r="EC33" i="4"/>
  <c r="BD152" i="30"/>
  <c r="BB152" i="30"/>
  <c r="BC152" i="30"/>
  <c r="ED39" i="4" s="1"/>
  <c r="BQ151" i="30" l="1"/>
  <c r="BS151" i="30" s="1"/>
  <c r="BY151" i="30" s="1"/>
  <c r="U278" i="30"/>
  <c r="AW155" i="30"/>
  <c r="D155" i="29"/>
  <c r="BP152" i="30"/>
  <c r="ED13" i="4" s="1"/>
  <c r="BQ152" i="30"/>
  <c r="BS152" i="30" s="1"/>
  <c r="BY152" i="30" s="1"/>
  <c r="EE25" i="4"/>
  <c r="F154" i="29"/>
  <c r="W154" i="29" s="1"/>
  <c r="FA23" i="31" s="1"/>
  <c r="FA10" i="31" s="1"/>
  <c r="BV154" i="30"/>
  <c r="BH154" i="30"/>
  <c r="BR154" i="30"/>
  <c r="EF15" i="4" s="1"/>
  <c r="BN154" i="30"/>
  <c r="EF11" i="4" s="1"/>
  <c r="BX154" i="30"/>
  <c r="ED33" i="4"/>
  <c r="AY154" i="30"/>
  <c r="EF24" i="4"/>
  <c r="BW155" i="30"/>
  <c r="W153" i="29"/>
  <c r="ED14" i="4"/>
  <c r="ED16" i="4" s="1"/>
  <c r="EC41" i="4"/>
  <c r="U174" i="29"/>
  <c r="F155" i="29"/>
  <c r="W155" i="29" s="1"/>
  <c r="FB23" i="31" s="1"/>
  <c r="FB10" i="31" s="1"/>
  <c r="BV155" i="30"/>
  <c r="BH155" i="30"/>
  <c r="ED38" i="4"/>
  <c r="BE152" i="30"/>
  <c r="BF152" i="30" s="1"/>
  <c r="BH153" i="30"/>
  <c r="BC153" i="30"/>
  <c r="EE39" i="4" s="1"/>
  <c r="BD153" i="30"/>
  <c r="BB153" i="30"/>
  <c r="ED41" i="4" l="1"/>
  <c r="BC154" i="30"/>
  <c r="EF39" i="4" s="1"/>
  <c r="BD154" i="30"/>
  <c r="BB154" i="30"/>
  <c r="EG4" i="4"/>
  <c r="EG9" i="4" s="1"/>
  <c r="BL155" i="30"/>
  <c r="BU155" i="30"/>
  <c r="EZ23" i="31"/>
  <c r="EZ10" i="31" s="1"/>
  <c r="E155" i="29"/>
  <c r="E278" i="29" s="1"/>
  <c r="D278" i="29"/>
  <c r="BM176" i="30"/>
  <c r="FB10" i="4" s="1"/>
  <c r="Q176" i="29"/>
  <c r="EC42" i="4"/>
  <c r="EF25" i="4"/>
  <c r="BM204" i="30"/>
  <c r="GD10" i="4" s="1"/>
  <c r="Q204" i="29"/>
  <c r="D156" i="29"/>
  <c r="E156" i="29" s="1"/>
  <c r="AW156" i="30"/>
  <c r="EE38" i="4"/>
  <c r="EE41" i="4" s="1"/>
  <c r="EE42" i="4" s="1"/>
  <c r="BE153" i="30"/>
  <c r="BF153" i="30" s="1"/>
  <c r="BL153" i="30"/>
  <c r="BO153" i="30" s="1"/>
  <c r="BU153" i="30"/>
  <c r="EE4" i="4"/>
  <c r="EE9" i="4" s="1"/>
  <c r="EE12" i="4" s="1"/>
  <c r="BR155" i="30"/>
  <c r="EG15" i="4" s="1"/>
  <c r="BN155" i="30"/>
  <c r="EG11" i="4" s="1"/>
  <c r="BX155" i="30"/>
  <c r="EF4" i="4"/>
  <c r="EF9" i="4" s="1"/>
  <c r="EF12" i="4" s="1"/>
  <c r="BU154" i="30"/>
  <c r="BL154" i="30"/>
  <c r="BO154" i="30" s="1"/>
  <c r="BW156" i="30"/>
  <c r="AY155" i="30"/>
  <c r="EG24" i="4"/>
  <c r="EE33" i="4"/>
  <c r="EG12" i="4" l="1"/>
  <c r="Q207" i="29"/>
  <c r="U207" i="29" s="1"/>
  <c r="BM207" i="30"/>
  <c r="GG10" i="4" s="1"/>
  <c r="EG25" i="4"/>
  <c r="BP154" i="30"/>
  <c r="EF13" i="4" s="1"/>
  <c r="BQ154" i="30"/>
  <c r="BS154" i="30" s="1"/>
  <c r="BY154" i="30" s="1"/>
  <c r="U204" i="29"/>
  <c r="ED42" i="4"/>
  <c r="EF33" i="4"/>
  <c r="BE154" i="30"/>
  <c r="BF154" i="30" s="1"/>
  <c r="EF38" i="4"/>
  <c r="BM177" i="30"/>
  <c r="FC10" i="4" s="1"/>
  <c r="Q177" i="29"/>
  <c r="U177" i="29" s="1"/>
  <c r="BP153" i="30"/>
  <c r="EE13" i="4" s="1"/>
  <c r="EE14" i="4" s="1"/>
  <c r="EE16" i="4" s="1"/>
  <c r="BC155" i="30"/>
  <c r="EG39" i="4" s="1"/>
  <c r="BD155" i="30"/>
  <c r="BB155" i="30"/>
  <c r="BW157" i="30"/>
  <c r="AY156" i="30"/>
  <c r="EH24" i="4"/>
  <c r="U176" i="29"/>
  <c r="F156" i="29"/>
  <c r="BV156" i="30"/>
  <c r="D157" i="29"/>
  <c r="E157" i="29" s="1"/>
  <c r="AW157" i="30"/>
  <c r="BX156" i="30"/>
  <c r="BN156" i="30"/>
  <c r="EH11" i="4" s="1"/>
  <c r="BR156" i="30"/>
  <c r="EH15" i="4" s="1"/>
  <c r="EF14" i="4"/>
  <c r="EF16" i="4" s="1"/>
  <c r="BO155" i="30"/>
  <c r="BQ153" i="30" l="1"/>
  <c r="BS153" i="30" s="1"/>
  <c r="BY153" i="30" s="1"/>
  <c r="EH25" i="4"/>
  <c r="EG33" i="4"/>
  <c r="BH156" i="30"/>
  <c r="W156" i="29"/>
  <c r="D158" i="29"/>
  <c r="E158" i="29" s="1"/>
  <c r="AW158" i="30"/>
  <c r="F158" i="29"/>
  <c r="W158" i="29" s="1"/>
  <c r="FE23" i="31" s="1"/>
  <c r="FE10" i="31" s="1"/>
  <c r="BV158" i="30"/>
  <c r="BH158" i="30"/>
  <c r="BP155" i="30"/>
  <c r="EG13" i="4" s="1"/>
  <c r="EG14" i="4" s="1"/>
  <c r="EG16" i="4" s="1"/>
  <c r="BD156" i="30"/>
  <c r="BB156" i="30"/>
  <c r="BC156" i="30"/>
  <c r="EH39" i="4" s="1"/>
  <c r="F157" i="29"/>
  <c r="W157" i="29" s="1"/>
  <c r="FD23" i="31" s="1"/>
  <c r="FD10" i="31" s="1"/>
  <c r="BV157" i="30"/>
  <c r="BH157" i="30"/>
  <c r="EG38" i="4"/>
  <c r="BE155" i="30"/>
  <c r="BF155" i="30" s="1"/>
  <c r="AY157" i="30"/>
  <c r="EI24" i="4"/>
  <c r="BW158" i="30"/>
  <c r="BR157" i="30"/>
  <c r="EI15" i="4" s="1"/>
  <c r="BX157" i="30"/>
  <c r="BN157" i="30"/>
  <c r="EI11" i="4" s="1"/>
  <c r="EF41" i="4"/>
  <c r="BQ155" i="30" l="1"/>
  <c r="BS155" i="30" s="1"/>
  <c r="BY155" i="30" s="1"/>
  <c r="EH38" i="4"/>
  <c r="BE156" i="30"/>
  <c r="BF156" i="30" s="1"/>
  <c r="EJ4" i="4"/>
  <c r="EJ9" i="4" s="1"/>
  <c r="BU158" i="30"/>
  <c r="BL158" i="30"/>
  <c r="D159" i="29"/>
  <c r="E159" i="29" s="1"/>
  <c r="AW159" i="30"/>
  <c r="EF42" i="4"/>
  <c r="EH33" i="4"/>
  <c r="EI25" i="4"/>
  <c r="EG41" i="4"/>
  <c r="EG42" i="4" s="1"/>
  <c r="BM179" i="30"/>
  <c r="FE10" i="4" s="1"/>
  <c r="IL10" i="4" s="1"/>
  <c r="Q179" i="29"/>
  <c r="U179" i="29" s="1"/>
  <c r="BB157" i="30"/>
  <c r="BC157" i="30"/>
  <c r="EI39" i="4" s="1"/>
  <c r="BD157" i="30"/>
  <c r="BX158" i="30"/>
  <c r="BR158" i="30"/>
  <c r="EJ15" i="4" s="1"/>
  <c r="BN158" i="30"/>
  <c r="EJ11" i="4" s="1"/>
  <c r="EI4" i="4"/>
  <c r="EI9" i="4" s="1"/>
  <c r="EI12" i="4" s="1"/>
  <c r="BU157" i="30"/>
  <c r="BL157" i="30"/>
  <c r="BO157" i="30" s="1"/>
  <c r="BW159" i="30"/>
  <c r="EJ24" i="4"/>
  <c r="AY158" i="30"/>
  <c r="FC23" i="31"/>
  <c r="FC10" i="31" s="1"/>
  <c r="BL156" i="30"/>
  <c r="BO156" i="30" s="1"/>
  <c r="EH4" i="4"/>
  <c r="BU156" i="30"/>
  <c r="AY159" i="30" l="1"/>
  <c r="BW160" i="30"/>
  <c r="EK24" i="4"/>
  <c r="BR159" i="30"/>
  <c r="EK15" i="4" s="1"/>
  <c r="BN159" i="30"/>
  <c r="EK11" i="4" s="1"/>
  <c r="BX159" i="30"/>
  <c r="BP157" i="30"/>
  <c r="EI13" i="4" s="1"/>
  <c r="EI14" i="4" s="1"/>
  <c r="EI16" i="4" s="1"/>
  <c r="BQ157" i="30"/>
  <c r="BS157" i="30" s="1"/>
  <c r="BY157" i="30" s="1"/>
  <c r="BM182" i="30"/>
  <c r="FH10" i="4" s="1"/>
  <c r="Q182" i="29"/>
  <c r="EH9" i="4"/>
  <c r="BP156" i="30"/>
  <c r="EH13" i="4" s="1"/>
  <c r="BB158" i="30"/>
  <c r="BC158" i="30"/>
  <c r="EJ39" i="4" s="1"/>
  <c r="BD158" i="30"/>
  <c r="F159" i="29"/>
  <c r="BV159" i="30"/>
  <c r="EI33" i="4"/>
  <c r="EJ12" i="4"/>
  <c r="EH41" i="4"/>
  <c r="EH42" i="4" s="1"/>
  <c r="AW160" i="30"/>
  <c r="D160" i="29"/>
  <c r="E160" i="29" s="1"/>
  <c r="EJ25" i="4"/>
  <c r="BE157" i="30"/>
  <c r="BF157" i="30" s="1"/>
  <c r="EI38" i="4"/>
  <c r="Q216" i="29"/>
  <c r="BM216" i="30"/>
  <c r="GP10" i="4" s="1"/>
  <c r="BV160" i="30"/>
  <c r="F160" i="29"/>
  <c r="W160" i="29" s="1"/>
  <c r="FG23" i="31" s="1"/>
  <c r="FG10" i="31" s="1"/>
  <c r="BH160" i="30"/>
  <c r="BO158" i="30"/>
  <c r="BM219" i="30" l="1"/>
  <c r="GS10" i="4" s="1"/>
  <c r="IP10" i="4" s="1"/>
  <c r="Q219" i="29"/>
  <c r="T289" i="30"/>
  <c r="T279" i="30"/>
  <c r="T280" i="30"/>
  <c r="BV161" i="30"/>
  <c r="F161" i="29"/>
  <c r="W161" i="29" s="1"/>
  <c r="FH23" i="31" s="1"/>
  <c r="FH10" i="31" s="1"/>
  <c r="BH161" i="30"/>
  <c r="U216" i="29"/>
  <c r="Q284" i="29"/>
  <c r="EI41" i="4"/>
  <c r="EJ33" i="4"/>
  <c r="U182" i="29"/>
  <c r="BC159" i="30"/>
  <c r="EK39" i="4" s="1"/>
  <c r="BD159" i="30"/>
  <c r="BB159" i="30"/>
  <c r="BM185" i="30"/>
  <c r="FK10" i="4" s="1"/>
  <c r="Q185" i="29"/>
  <c r="U185" i="29" s="1"/>
  <c r="W159" i="29"/>
  <c r="BE158" i="30"/>
  <c r="BF158" i="30" s="1"/>
  <c r="EJ38" i="4"/>
  <c r="EJ41" i="4" s="1"/>
  <c r="EJ42" i="4" s="1"/>
  <c r="D161" i="29"/>
  <c r="E161" i="29" s="1"/>
  <c r="AW161" i="30"/>
  <c r="BP158" i="30"/>
  <c r="EJ13" i="4" s="1"/>
  <c r="EJ14" i="4" s="1"/>
  <c r="EJ16" i="4" s="1"/>
  <c r="T284" i="30"/>
  <c r="EL24" i="4"/>
  <c r="AY160" i="30"/>
  <c r="BW161" i="30"/>
  <c r="BQ156" i="30"/>
  <c r="BS156" i="30" s="1"/>
  <c r="BY156" i="30" s="1"/>
  <c r="EH12" i="4"/>
  <c r="EK25" i="4"/>
  <c r="EL4" i="4"/>
  <c r="EL9" i="4" s="1"/>
  <c r="BL160" i="30"/>
  <c r="BU160" i="30"/>
  <c r="BH159" i="30"/>
  <c r="BR160" i="30"/>
  <c r="EL15" i="4" s="1"/>
  <c r="BN160" i="30"/>
  <c r="EL11" i="4" s="1"/>
  <c r="BX160" i="30"/>
  <c r="BQ158" i="30" l="1"/>
  <c r="BS158" i="30" s="1"/>
  <c r="BY158" i="30" s="1"/>
  <c r="BC160" i="30"/>
  <c r="EL39" i="4" s="1"/>
  <c r="BD160" i="30"/>
  <c r="BB160" i="30"/>
  <c r="EI42" i="4"/>
  <c r="D162" i="29"/>
  <c r="E162" i="29" s="1"/>
  <c r="AW162" i="30"/>
  <c r="BM186" i="30"/>
  <c r="FL10" i="4" s="1"/>
  <c r="Q186" i="29"/>
  <c r="U186" i="29" s="1"/>
  <c r="EK4" i="4"/>
  <c r="BL159" i="30"/>
  <c r="BO159" i="30" s="1"/>
  <c r="BU159" i="30"/>
  <c r="EK33" i="4"/>
  <c r="EL25" i="4"/>
  <c r="BW162" i="30"/>
  <c r="EM24" i="4"/>
  <c r="AY161" i="30"/>
  <c r="EK38" i="4"/>
  <c r="BE159" i="30"/>
  <c r="BF159" i="30" s="1"/>
  <c r="BO160" i="30"/>
  <c r="EH14" i="4"/>
  <c r="U219" i="29"/>
  <c r="U284" i="29" s="1"/>
  <c r="Q279" i="29"/>
  <c r="Q280" i="29"/>
  <c r="EL12" i="4"/>
  <c r="BR161" i="30"/>
  <c r="EM15" i="4" s="1"/>
  <c r="BN161" i="30"/>
  <c r="EM11" i="4" s="1"/>
  <c r="BX161" i="30"/>
  <c r="FF23" i="31"/>
  <c r="FF10" i="31" s="1"/>
  <c r="EM4" i="4"/>
  <c r="EM9" i="4" s="1"/>
  <c r="BL161" i="30"/>
  <c r="BO161" i="30" s="1"/>
  <c r="BU161" i="30"/>
  <c r="EM12" i="4" l="1"/>
  <c r="BP161" i="30"/>
  <c r="EM13" i="4" s="1"/>
  <c r="EM14" i="4" s="1"/>
  <c r="EM16" i="4" s="1"/>
  <c r="BP160" i="30"/>
  <c r="EL13" i="4" s="1"/>
  <c r="EL14" i="4" s="1"/>
  <c r="EL16" i="4" s="1"/>
  <c r="BV162" i="30"/>
  <c r="F162" i="29"/>
  <c r="BC161" i="30"/>
  <c r="EM39" i="4" s="1"/>
  <c r="BD161" i="30"/>
  <c r="BB161" i="30"/>
  <c r="AY162" i="30"/>
  <c r="BW163" i="30"/>
  <c r="EN24" i="4"/>
  <c r="BE160" i="30"/>
  <c r="BF160" i="30" s="1"/>
  <c r="EL38" i="4"/>
  <c r="AW163" i="30"/>
  <c r="D163" i="29"/>
  <c r="E163" i="29" s="1"/>
  <c r="EK41" i="4"/>
  <c r="EM25" i="4"/>
  <c r="EL33" i="4"/>
  <c r="BP159" i="30"/>
  <c r="EK13" i="4" s="1"/>
  <c r="BQ159" i="30"/>
  <c r="BS159" i="30" s="1"/>
  <c r="BY159" i="30" s="1"/>
  <c r="U290" i="29"/>
  <c r="U280" i="29"/>
  <c r="EH16" i="4"/>
  <c r="BX162" i="30"/>
  <c r="BN162" i="30"/>
  <c r="EN11" i="4" s="1"/>
  <c r="BR162" i="30"/>
  <c r="EN15" i="4" s="1"/>
  <c r="EK9" i="4"/>
  <c r="Q188" i="29" l="1"/>
  <c r="BM188" i="30"/>
  <c r="FN10" i="4" s="1"/>
  <c r="EK12" i="4"/>
  <c r="EN25" i="4"/>
  <c r="W162" i="29"/>
  <c r="EL41" i="4"/>
  <c r="EL42" i="4" s="1"/>
  <c r="BR163" i="30"/>
  <c r="EO15" i="4" s="1"/>
  <c r="BX163" i="30"/>
  <c r="BN163" i="30"/>
  <c r="EO11" i="4" s="1"/>
  <c r="BQ161" i="30"/>
  <c r="BS161" i="30" s="1"/>
  <c r="BY161" i="30" s="1"/>
  <c r="BW164" i="30"/>
  <c r="AY163" i="30"/>
  <c r="EO24" i="4"/>
  <c r="BC162" i="30"/>
  <c r="EN39" i="4" s="1"/>
  <c r="BB162" i="30"/>
  <c r="BD162" i="30"/>
  <c r="EM38" i="4"/>
  <c r="BE161" i="30"/>
  <c r="BF161" i="30" s="1"/>
  <c r="BH162" i="30"/>
  <c r="BQ160" i="30"/>
  <c r="BS160" i="30" s="1"/>
  <c r="BY160" i="30" s="1"/>
  <c r="AW164" i="30"/>
  <c r="D164" i="29"/>
  <c r="E164" i="29" s="1"/>
  <c r="Q215" i="29"/>
  <c r="U215" i="29" s="1"/>
  <c r="BM215" i="30"/>
  <c r="GO10" i="4" s="1"/>
  <c r="EK14" i="4"/>
  <c r="EM33" i="4"/>
  <c r="EK42" i="4"/>
  <c r="BV163" i="30"/>
  <c r="F163" i="29"/>
  <c r="W163" i="29" s="1"/>
  <c r="FJ23" i="31" s="1"/>
  <c r="FJ10" i="31" s="1"/>
  <c r="BH163" i="30"/>
  <c r="EN4" i="4" l="1"/>
  <c r="BL162" i="30"/>
  <c r="BO162" i="30" s="1"/>
  <c r="BU162" i="30"/>
  <c r="BE162" i="30"/>
  <c r="BF162" i="30" s="1"/>
  <c r="EN38" i="4"/>
  <c r="BX164" i="30"/>
  <c r="BN164" i="30"/>
  <c r="EP11" i="4" s="1"/>
  <c r="BR164" i="30"/>
  <c r="EP15" i="4" s="1"/>
  <c r="EO4" i="4"/>
  <c r="EO9" i="4" s="1"/>
  <c r="EO12" i="4" s="1"/>
  <c r="BL163" i="30"/>
  <c r="BO163" i="30" s="1"/>
  <c r="BU163" i="30"/>
  <c r="BB163" i="30"/>
  <c r="BD163" i="30"/>
  <c r="BC163" i="30"/>
  <c r="EO39" i="4" s="1"/>
  <c r="BV164" i="30"/>
  <c r="F164" i="29"/>
  <c r="W164" i="29" s="1"/>
  <c r="FK23" i="31" s="1"/>
  <c r="FK10" i="31" s="1"/>
  <c r="BH164" i="30"/>
  <c r="EN33" i="4"/>
  <c r="U188" i="29"/>
  <c r="AY164" i="30"/>
  <c r="BW165" i="30"/>
  <c r="EP24" i="4"/>
  <c r="AW165" i="30"/>
  <c r="D165" i="29"/>
  <c r="E165" i="29" s="1"/>
  <c r="Q189" i="29"/>
  <c r="U189" i="29" s="1"/>
  <c r="BM189" i="30"/>
  <c r="FO10" i="4" s="1"/>
  <c r="EK16" i="4"/>
  <c r="EM41" i="4"/>
  <c r="EO25" i="4"/>
  <c r="FI23" i="31"/>
  <c r="FI10" i="31" s="1"/>
  <c r="BP163" i="30" l="1"/>
  <c r="EO13" i="4" s="1"/>
  <c r="EO14" i="4" s="1"/>
  <c r="EO16" i="4" s="1"/>
  <c r="BQ163" i="30"/>
  <c r="BS163" i="30" s="1"/>
  <c r="BY163" i="30" s="1"/>
  <c r="AY165" i="30"/>
  <c r="BW166" i="30"/>
  <c r="EQ24" i="4"/>
  <c r="BC164" i="30"/>
  <c r="EP39" i="4" s="1"/>
  <c r="BD164" i="30"/>
  <c r="BB164" i="30"/>
  <c r="EO38" i="4"/>
  <c r="BE163" i="30"/>
  <c r="BF163" i="30" s="1"/>
  <c r="W290" i="29"/>
  <c r="D6" i="33" s="1"/>
  <c r="EO33" i="4"/>
  <c r="EP25" i="4"/>
  <c r="BP162" i="30"/>
  <c r="EN13" i="4" s="1"/>
  <c r="BQ162" i="30"/>
  <c r="BS162" i="30" s="1"/>
  <c r="BY162" i="30" s="1"/>
  <c r="BV165" i="30"/>
  <c r="F165" i="29"/>
  <c r="W165" i="29" s="1"/>
  <c r="BH165" i="30"/>
  <c r="D166" i="29"/>
  <c r="E166" i="29" s="1"/>
  <c r="AW166" i="30"/>
  <c r="EM42" i="4"/>
  <c r="BX165" i="30"/>
  <c r="BN165" i="30"/>
  <c r="EQ11" i="4" s="1"/>
  <c r="BR165" i="30"/>
  <c r="EQ15" i="4" s="1"/>
  <c r="BL164" i="30"/>
  <c r="BO164" i="30" s="1"/>
  <c r="EP4" i="4"/>
  <c r="EP9" i="4" s="1"/>
  <c r="EP12" i="4" s="1"/>
  <c r="BU164" i="30"/>
  <c r="EN41" i="4"/>
  <c r="EN42" i="4" s="1"/>
  <c r="EN9" i="4"/>
  <c r="EQ4" i="4" l="1"/>
  <c r="EQ9" i="4" s="1"/>
  <c r="EQ12" i="4" s="1"/>
  <c r="BU165" i="30"/>
  <c r="BL165" i="30"/>
  <c r="BO165" i="30" s="1"/>
  <c r="BP164" i="30"/>
  <c r="EP13" i="4" s="1"/>
  <c r="EP14" i="4" s="1"/>
  <c r="EP16" i="4" s="1"/>
  <c r="EO41" i="4"/>
  <c r="EQ25" i="4"/>
  <c r="BM191" i="30"/>
  <c r="FQ10" i="4" s="1"/>
  <c r="IM10" i="4" s="1"/>
  <c r="Q191" i="29"/>
  <c r="U191" i="29" s="1"/>
  <c r="EN12" i="4"/>
  <c r="EN14" i="4" s="1"/>
  <c r="ER24" i="4"/>
  <c r="AY166" i="30"/>
  <c r="BW167" i="30"/>
  <c r="BE164" i="30"/>
  <c r="BF164" i="30" s="1"/>
  <c r="EP38" i="4"/>
  <c r="BN166" i="30"/>
  <c r="ER11" i="4" s="1"/>
  <c r="BX166" i="30"/>
  <c r="BR166" i="30"/>
  <c r="ER15" i="4" s="1"/>
  <c r="EP33" i="4"/>
  <c r="D167" i="29"/>
  <c r="AW167" i="30"/>
  <c r="U279" i="30"/>
  <c r="BD165" i="30"/>
  <c r="BB165" i="30"/>
  <c r="BC165" i="30"/>
  <c r="EQ39" i="4" s="1"/>
  <c r="BV166" i="30"/>
  <c r="F166" i="29"/>
  <c r="W166" i="29" s="1"/>
  <c r="BH166" i="30"/>
  <c r="EN16" i="4" l="1"/>
  <c r="F167" i="29"/>
  <c r="W167" i="29" s="1"/>
  <c r="BV167" i="30"/>
  <c r="BH167" i="30"/>
  <c r="BE165" i="30"/>
  <c r="BF165" i="30" s="1"/>
  <c r="EQ38" i="4"/>
  <c r="BN167" i="30"/>
  <c r="ES11" i="4" s="1"/>
  <c r="BR167" i="30"/>
  <c r="ES15" i="4" s="1"/>
  <c r="BX167" i="30"/>
  <c r="EQ33" i="4"/>
  <c r="D168" i="29"/>
  <c r="E168" i="29" s="1"/>
  <c r="AW168" i="30"/>
  <c r="EO42" i="4"/>
  <c r="EP41" i="4"/>
  <c r="BD166" i="30"/>
  <c r="BB166" i="30"/>
  <c r="BC166" i="30"/>
  <c r="ER39" i="4" s="1"/>
  <c r="BQ164" i="30"/>
  <c r="BS164" i="30" s="1"/>
  <c r="BY164" i="30" s="1"/>
  <c r="D279" i="29"/>
  <c r="E167" i="29"/>
  <c r="E279" i="29" s="1"/>
  <c r="BM194" i="30"/>
  <c r="FT10" i="4" s="1"/>
  <c r="Q194" i="29"/>
  <c r="ER4" i="4"/>
  <c r="BU166" i="30"/>
  <c r="BL166" i="30"/>
  <c r="BO166" i="30" s="1"/>
  <c r="AY167" i="30"/>
  <c r="BW168" i="30"/>
  <c r="ES24" i="4"/>
  <c r="ER25" i="4"/>
  <c r="BP165" i="30"/>
  <c r="EQ13" i="4" s="1"/>
  <c r="BQ165" i="30" l="1"/>
  <c r="BS165" i="30" s="1"/>
  <c r="BY165" i="30" s="1"/>
  <c r="BW169" i="30"/>
  <c r="AY168" i="30"/>
  <c r="ET24" i="4"/>
  <c r="ER9" i="4"/>
  <c r="BM197" i="30"/>
  <c r="FW10" i="4" s="1"/>
  <c r="Q197" i="29"/>
  <c r="U197" i="29" s="1"/>
  <c r="ES25" i="4"/>
  <c r="EQ41" i="4"/>
  <c r="AW169" i="30"/>
  <c r="D169" i="29"/>
  <c r="E169" i="29" s="1"/>
  <c r="ER33" i="4"/>
  <c r="BN168" i="30"/>
  <c r="ET11" i="4" s="1"/>
  <c r="BX168" i="30"/>
  <c r="BR168" i="30"/>
  <c r="ET15" i="4" s="1"/>
  <c r="BP166" i="30"/>
  <c r="ER13" i="4" s="1"/>
  <c r="U194" i="29"/>
  <c r="EP42" i="4"/>
  <c r="EQ14" i="4"/>
  <c r="ES4" i="4"/>
  <c r="ES9" i="4" s="1"/>
  <c r="ES12" i="4" s="1"/>
  <c r="BU167" i="30"/>
  <c r="BL167" i="30"/>
  <c r="BO167" i="30" s="1"/>
  <c r="BC167" i="30"/>
  <c r="ES39" i="4" s="1"/>
  <c r="BB167" i="30"/>
  <c r="BD167" i="30"/>
  <c r="BE166" i="30"/>
  <c r="BF166" i="30" s="1"/>
  <c r="ER38" i="4"/>
  <c r="F168" i="29"/>
  <c r="BV168" i="30"/>
  <c r="AW170" i="30" l="1"/>
  <c r="D170" i="29"/>
  <c r="E170" i="29" s="1"/>
  <c r="BH168" i="30"/>
  <c r="BP167" i="30"/>
  <c r="ES13" i="4" s="1"/>
  <c r="ES14" i="4" s="1"/>
  <c r="ES16" i="4" s="1"/>
  <c r="ER41" i="4"/>
  <c r="BE167" i="30"/>
  <c r="BF167" i="30" s="1"/>
  <c r="ES38" i="4"/>
  <c r="EU24" i="4"/>
  <c r="BW170" i="30"/>
  <c r="AY169" i="30"/>
  <c r="BR169" i="30"/>
  <c r="EU15" i="4" s="1"/>
  <c r="BX169" i="30"/>
  <c r="BN169" i="30"/>
  <c r="EU11" i="4" s="1"/>
  <c r="BM198" i="30"/>
  <c r="FX10" i="4" s="1"/>
  <c r="Q198" i="29"/>
  <c r="W168" i="29"/>
  <c r="BQ166" i="30"/>
  <c r="BS166" i="30" s="1"/>
  <c r="BY166" i="30" s="1"/>
  <c r="ER12" i="4"/>
  <c r="ER14" i="4" s="1"/>
  <c r="ER16" i="4" s="1"/>
  <c r="IK9" i="4"/>
  <c r="BV169" i="30"/>
  <c r="F169" i="29"/>
  <c r="W169" i="29" s="1"/>
  <c r="BH169" i="30"/>
  <c r="EQ16" i="4"/>
  <c r="EQ42" i="4"/>
  <c r="ES33" i="4"/>
  <c r="ET25" i="4"/>
  <c r="BC168" i="30"/>
  <c r="ET39" i="4" s="1"/>
  <c r="BD168" i="30"/>
  <c r="BB168" i="30"/>
  <c r="IK14" i="4" l="1"/>
  <c r="BQ167" i="30"/>
  <c r="BS167" i="30" s="1"/>
  <c r="BY167" i="30" s="1"/>
  <c r="F170" i="29"/>
  <c r="W170" i="29" s="1"/>
  <c r="BV170" i="30"/>
  <c r="BH170" i="30"/>
  <c r="U198" i="29"/>
  <c r="ES41" i="4"/>
  <c r="EV24" i="4"/>
  <c r="AY170" i="30"/>
  <c r="BW171" i="30"/>
  <c r="BV171" i="30"/>
  <c r="F171" i="29"/>
  <c r="W171" i="29" s="1"/>
  <c r="BH171" i="30"/>
  <c r="ET38" i="4"/>
  <c r="BE168" i="30"/>
  <c r="BF168" i="30" s="1"/>
  <c r="AW171" i="30"/>
  <c r="D171" i="29"/>
  <c r="E171" i="29" s="1"/>
  <c r="BB169" i="30"/>
  <c r="BD169" i="30"/>
  <c r="BC169" i="30"/>
  <c r="EU39" i="4" s="1"/>
  <c r="ER42" i="4"/>
  <c r="BR170" i="30"/>
  <c r="EV15" i="4" s="1"/>
  <c r="BN170" i="30"/>
  <c r="EV11" i="4" s="1"/>
  <c r="BX170" i="30"/>
  <c r="BL168" i="30"/>
  <c r="BO168" i="30" s="1"/>
  <c r="ET4" i="4"/>
  <c r="BU168" i="30"/>
  <c r="ET33" i="4"/>
  <c r="EU4" i="4"/>
  <c r="EU9" i="4" s="1"/>
  <c r="EU12" i="4" s="1"/>
  <c r="BL169" i="30"/>
  <c r="BO169" i="30" s="1"/>
  <c r="BU169" i="30"/>
  <c r="EU25" i="4"/>
  <c r="EU33" i="4" s="1"/>
  <c r="BP168" i="30" l="1"/>
  <c r="ET13" i="4" s="1"/>
  <c r="BQ168" i="30"/>
  <c r="BS168" i="30" s="1"/>
  <c r="BY168" i="30" s="1"/>
  <c r="BB170" i="30"/>
  <c r="BD170" i="30"/>
  <c r="BC170" i="30"/>
  <c r="EV39" i="4" s="1"/>
  <c r="ET41" i="4"/>
  <c r="EV25" i="4"/>
  <c r="EV33" i="4" s="1"/>
  <c r="EV4" i="4"/>
  <c r="EV9" i="4" s="1"/>
  <c r="EV12" i="4" s="1"/>
  <c r="BU170" i="30"/>
  <c r="BL170" i="30"/>
  <c r="BO170" i="30" s="1"/>
  <c r="BP169" i="30"/>
  <c r="EU13" i="4" s="1"/>
  <c r="EU14" i="4" s="1"/>
  <c r="EU16" i="4" s="1"/>
  <c r="BM200" i="30"/>
  <c r="FZ10" i="4" s="1"/>
  <c r="Q200" i="29"/>
  <c r="D172" i="29"/>
  <c r="E172" i="29" s="1"/>
  <c r="AW172" i="30"/>
  <c r="ET9" i="4"/>
  <c r="EU38" i="4"/>
  <c r="BE169" i="30"/>
  <c r="BF169" i="30" s="1"/>
  <c r="AY171" i="30"/>
  <c r="EW24" i="4"/>
  <c r="BW172" i="30"/>
  <c r="EW4" i="4"/>
  <c r="EW9" i="4" s="1"/>
  <c r="BL171" i="30"/>
  <c r="BU171" i="30"/>
  <c r="BN171" i="30"/>
  <c r="EW11" i="4" s="1"/>
  <c r="BX171" i="30"/>
  <c r="BR171" i="30"/>
  <c r="EW15" i="4" s="1"/>
  <c r="ES42" i="4"/>
  <c r="AW173" i="30" l="1"/>
  <c r="D173" i="29"/>
  <c r="E173" i="29" s="1"/>
  <c r="Q201" i="29"/>
  <c r="U201" i="29" s="1"/>
  <c r="BM201" i="30"/>
  <c r="GA10" i="4" s="1"/>
  <c r="EW25" i="4"/>
  <c r="BV172" i="30"/>
  <c r="F172" i="29"/>
  <c r="BO171" i="30"/>
  <c r="BD171" i="30"/>
  <c r="BC171" i="30"/>
  <c r="EW39" i="4" s="1"/>
  <c r="BB171" i="30"/>
  <c r="EU41" i="4"/>
  <c r="ET12" i="4"/>
  <c r="U200" i="29"/>
  <c r="ET42" i="4"/>
  <c r="EW12" i="4"/>
  <c r="BW173" i="30"/>
  <c r="EX24" i="4"/>
  <c r="AY172" i="30"/>
  <c r="BQ169" i="30"/>
  <c r="BS169" i="30" s="1"/>
  <c r="BY169" i="30" s="1"/>
  <c r="BP170" i="30"/>
  <c r="EV13" i="4" s="1"/>
  <c r="EV14" i="4" s="1"/>
  <c r="EV16" i="4" s="1"/>
  <c r="BR172" i="30"/>
  <c r="EX15" i="4" s="1"/>
  <c r="BX172" i="30"/>
  <c r="BN172" i="30"/>
  <c r="EX11" i="4" s="1"/>
  <c r="EV38" i="4"/>
  <c r="EV41" i="4" s="1"/>
  <c r="EV42" i="4" s="1"/>
  <c r="BE170" i="30"/>
  <c r="BF170" i="30" s="1"/>
  <c r="BQ170" i="30" l="1"/>
  <c r="BS170" i="30" s="1"/>
  <c r="BY170" i="30" s="1"/>
  <c r="EX25" i="4"/>
  <c r="ET14" i="4"/>
  <c r="EU42" i="4"/>
  <c r="BP171" i="30"/>
  <c r="EW13" i="4" s="1"/>
  <c r="EW14" i="4" s="1"/>
  <c r="EW16" i="4" s="1"/>
  <c r="BH172" i="30"/>
  <c r="BV174" i="30"/>
  <c r="F174" i="29"/>
  <c r="W174" i="29" s="1"/>
  <c r="BH174" i="30"/>
  <c r="BN173" i="30"/>
  <c r="EY11" i="4" s="1"/>
  <c r="BX173" i="30"/>
  <c r="BR173" i="30"/>
  <c r="EY15" i="4" s="1"/>
  <c r="BE171" i="30"/>
  <c r="BF171" i="30" s="1"/>
  <c r="EW38" i="4"/>
  <c r="BV173" i="30"/>
  <c r="F173" i="29"/>
  <c r="W173" i="29" s="1"/>
  <c r="BH173" i="30"/>
  <c r="W172" i="29"/>
  <c r="EW33" i="4"/>
  <c r="AW174" i="30"/>
  <c r="D174" i="29"/>
  <c r="E174" i="29" s="1"/>
  <c r="BC172" i="30"/>
  <c r="EX39" i="4" s="1"/>
  <c r="BB172" i="30"/>
  <c r="BD172" i="30"/>
  <c r="AY173" i="30"/>
  <c r="BW174" i="30"/>
  <c r="EY24" i="4"/>
  <c r="BQ171" i="30" l="1"/>
  <c r="BS171" i="30" s="1"/>
  <c r="BY171" i="30" s="1"/>
  <c r="EY25" i="4"/>
  <c r="BM203" i="30"/>
  <c r="GC10" i="4" s="1"/>
  <c r="IN10" i="4" s="1"/>
  <c r="Q203" i="29"/>
  <c r="BN174" i="30"/>
  <c r="EZ11" i="4" s="1"/>
  <c r="BR174" i="30"/>
  <c r="EZ15" i="4" s="1"/>
  <c r="BX174" i="30"/>
  <c r="EX4" i="4"/>
  <c r="BU172" i="30"/>
  <c r="BL172" i="30"/>
  <c r="BO172" i="30" s="1"/>
  <c r="BB173" i="30"/>
  <c r="BD173" i="30"/>
  <c r="BC173" i="30"/>
  <c r="EY39" i="4" s="1"/>
  <c r="EZ4" i="4"/>
  <c r="EZ9" i="4" s="1"/>
  <c r="EZ12" i="4" s="1"/>
  <c r="BU174" i="30"/>
  <c r="BL174" i="30"/>
  <c r="BO174" i="30" s="1"/>
  <c r="EX33" i="4"/>
  <c r="AW175" i="30"/>
  <c r="D175" i="29"/>
  <c r="E175" i="29" s="1"/>
  <c r="BE172" i="30"/>
  <c r="BF172" i="30" s="1"/>
  <c r="EX38" i="4"/>
  <c r="AY174" i="30"/>
  <c r="EZ24" i="4"/>
  <c r="EZ25" i="4" s="1"/>
  <c r="EZ33" i="4" s="1"/>
  <c r="BW175" i="30"/>
  <c r="EW41" i="4"/>
  <c r="EY4" i="4"/>
  <c r="EY9" i="4" s="1"/>
  <c r="EY12" i="4" s="1"/>
  <c r="BU173" i="30"/>
  <c r="BL173" i="30"/>
  <c r="BO173" i="30" s="1"/>
  <c r="ET16" i="4"/>
  <c r="Q206" i="29" l="1"/>
  <c r="BM206" i="30"/>
  <c r="GF10" i="4" s="1"/>
  <c r="EX41" i="4"/>
  <c r="EX42" i="4" s="1"/>
  <c r="BP174" i="30"/>
  <c r="EZ13" i="4" s="1"/>
  <c r="EX9" i="4"/>
  <c r="EY33" i="4"/>
  <c r="BP173" i="30"/>
  <c r="EY13" i="4" s="1"/>
  <c r="EY14" i="4" s="1"/>
  <c r="EY16" i="4" s="1"/>
  <c r="BX175" i="30"/>
  <c r="BN175" i="30"/>
  <c r="FA11" i="4" s="1"/>
  <c r="BR175" i="30"/>
  <c r="FA15" i="4" s="1"/>
  <c r="AY175" i="30"/>
  <c r="FA24" i="4"/>
  <c r="BW176" i="30"/>
  <c r="U203" i="29"/>
  <c r="U282" i="29" s="1"/>
  <c r="Q282" i="29"/>
  <c r="EZ14" i="4"/>
  <c r="EZ16" i="4" s="1"/>
  <c r="BP172" i="30"/>
  <c r="EX13" i="4" s="1"/>
  <c r="D176" i="29"/>
  <c r="E176" i="29" s="1"/>
  <c r="AW176" i="30"/>
  <c r="F175" i="29"/>
  <c r="BV175" i="30"/>
  <c r="EW42" i="4"/>
  <c r="BD174" i="30"/>
  <c r="BB174" i="30"/>
  <c r="BC174" i="30"/>
  <c r="EZ39" i="4" s="1"/>
  <c r="EY38" i="4"/>
  <c r="BE173" i="30"/>
  <c r="BF173" i="30" s="1"/>
  <c r="BQ173" i="30" l="1"/>
  <c r="BS173" i="30" s="1"/>
  <c r="BY173" i="30" s="1"/>
  <c r="BQ174" i="30"/>
  <c r="BS174" i="30" s="1"/>
  <c r="BY174" i="30" s="1"/>
  <c r="BH175" i="30"/>
  <c r="BQ172" i="30"/>
  <c r="BS172" i="30" s="1"/>
  <c r="BY172" i="30" s="1"/>
  <c r="BR176" i="30"/>
  <c r="FB15" i="4" s="1"/>
  <c r="BN176" i="30"/>
  <c r="FB11" i="4" s="1"/>
  <c r="BX176" i="30"/>
  <c r="FA25" i="4"/>
  <c r="F176" i="29"/>
  <c r="W176" i="29" s="1"/>
  <c r="BV176" i="30"/>
  <c r="BH176" i="30"/>
  <c r="BM209" i="30"/>
  <c r="GI10" i="4" s="1"/>
  <c r="Q209" i="29"/>
  <c r="U209" i="29" s="1"/>
  <c r="EY41" i="4"/>
  <c r="W175" i="29"/>
  <c r="BD175" i="30"/>
  <c r="BB175" i="30"/>
  <c r="BC175" i="30"/>
  <c r="FA39" i="4" s="1"/>
  <c r="U206" i="29"/>
  <c r="D177" i="29"/>
  <c r="E177" i="29" s="1"/>
  <c r="AW177" i="30"/>
  <c r="EZ38" i="4"/>
  <c r="EZ41" i="4" s="1"/>
  <c r="EZ42" i="4" s="1"/>
  <c r="BE174" i="30"/>
  <c r="BF174" i="30" s="1"/>
  <c r="BW177" i="30"/>
  <c r="FB24" i="4"/>
  <c r="AY176" i="30"/>
  <c r="EX12" i="4"/>
  <c r="FB25" i="4" l="1"/>
  <c r="FB33" i="4" s="1"/>
  <c r="AY177" i="30"/>
  <c r="FC24" i="4"/>
  <c r="FC25" i="4" s="1"/>
  <c r="FC33" i="4" s="1"/>
  <c r="BW178" i="30"/>
  <c r="EX14" i="4"/>
  <c r="D178" i="29"/>
  <c r="E178" i="29" s="1"/>
  <c r="AW178" i="30"/>
  <c r="Q210" i="29"/>
  <c r="BM210" i="30"/>
  <c r="GJ10" i="4" s="1"/>
  <c r="FB4" i="4"/>
  <c r="FB9" i="4" s="1"/>
  <c r="FB12" i="4" s="1"/>
  <c r="BU176" i="30"/>
  <c r="BL176" i="30"/>
  <c r="BO176" i="30" s="1"/>
  <c r="BN177" i="30"/>
  <c r="FC11" i="4" s="1"/>
  <c r="BX177" i="30"/>
  <c r="BR177" i="30"/>
  <c r="FC15" i="4" s="1"/>
  <c r="FA33" i="4"/>
  <c r="FA4" i="4"/>
  <c r="BU175" i="30"/>
  <c r="BL175" i="30"/>
  <c r="BO175" i="30" s="1"/>
  <c r="BD176" i="30"/>
  <c r="BC176" i="30"/>
  <c r="FB39" i="4" s="1"/>
  <c r="BB176" i="30"/>
  <c r="BE175" i="30"/>
  <c r="BF175" i="30" s="1"/>
  <c r="FA38" i="4"/>
  <c r="EY42" i="4"/>
  <c r="F177" i="29"/>
  <c r="BV177" i="30"/>
  <c r="BH177" i="30"/>
  <c r="EX16" i="4" l="1"/>
  <c r="D179" i="29"/>
  <c r="AW179" i="30"/>
  <c r="U280" i="30"/>
  <c r="FC4" i="4"/>
  <c r="FC9" i="4" s="1"/>
  <c r="FC12" i="4" s="1"/>
  <c r="BL177" i="30"/>
  <c r="BO177" i="30" s="1"/>
  <c r="BU177" i="30"/>
  <c r="BE176" i="30"/>
  <c r="BF176" i="30" s="1"/>
  <c r="FB38" i="4"/>
  <c r="BP175" i="30"/>
  <c r="FA13" i="4" s="1"/>
  <c r="BQ175" i="30"/>
  <c r="BS175" i="30" s="1"/>
  <c r="BY175" i="30" s="1"/>
  <c r="BP176" i="30"/>
  <c r="FB13" i="4" s="1"/>
  <c r="BQ176" i="30"/>
  <c r="BS176" i="30" s="1"/>
  <c r="BY176" i="30" s="1"/>
  <c r="AY178" i="30"/>
  <c r="BW179" i="30"/>
  <c r="FD24" i="4"/>
  <c r="BC177" i="30"/>
  <c r="FC39" i="4" s="1"/>
  <c r="BB177" i="30"/>
  <c r="BD177" i="30"/>
  <c r="BV178" i="30"/>
  <c r="F178" i="29"/>
  <c r="W178" i="29" s="1"/>
  <c r="BH178" i="30"/>
  <c r="W177" i="29"/>
  <c r="FA41" i="4"/>
  <c r="U210" i="29"/>
  <c r="FA9" i="4"/>
  <c r="FB14" i="4"/>
  <c r="FB16" i="4" s="1"/>
  <c r="BN178" i="30"/>
  <c r="FD11" i="4" s="1"/>
  <c r="BR178" i="30"/>
  <c r="FD15" i="4" s="1"/>
  <c r="BX178" i="30"/>
  <c r="BM212" i="30" l="1"/>
  <c r="GL10" i="4" s="1"/>
  <c r="Q212" i="29"/>
  <c r="FA12" i="4"/>
  <c r="FA42" i="4"/>
  <c r="FD25" i="4"/>
  <c r="D180" i="29"/>
  <c r="E180" i="29" s="1"/>
  <c r="AW180" i="30"/>
  <c r="BX179" i="30"/>
  <c r="BN179" i="30"/>
  <c r="FE11" i="4" s="1"/>
  <c r="BR179" i="30"/>
  <c r="FE15" i="4" s="1"/>
  <c r="FE24" i="4"/>
  <c r="BW180" i="30"/>
  <c r="AY179" i="30"/>
  <c r="FC38" i="4"/>
  <c r="BE177" i="30"/>
  <c r="BF177" i="30" s="1"/>
  <c r="BC178" i="30"/>
  <c r="FD39" i="4" s="1"/>
  <c r="BB178" i="30"/>
  <c r="BD178" i="30"/>
  <c r="BP177" i="30"/>
  <c r="FC13" i="4" s="1"/>
  <c r="FC14" i="4" s="1"/>
  <c r="FC16" i="4" s="1"/>
  <c r="E179" i="29"/>
  <c r="E280" i="29" s="1"/>
  <c r="D280" i="29"/>
  <c r="FD4" i="4"/>
  <c r="BL178" i="30"/>
  <c r="BO178" i="30" s="1"/>
  <c r="BU178" i="30"/>
  <c r="FB41" i="4"/>
  <c r="FB42" i="4" s="1"/>
  <c r="BV179" i="30"/>
  <c r="F179" i="29"/>
  <c r="W179" i="29" s="1"/>
  <c r="BH179" i="30"/>
  <c r="BM213" i="30" l="1"/>
  <c r="GM10" i="4" s="1"/>
  <c r="IO10" i="4" s="1"/>
  <c r="Q213" i="29"/>
  <c r="T281" i="30"/>
  <c r="T282" i="30"/>
  <c r="T283" i="30"/>
  <c r="BP178" i="30"/>
  <c r="FD13" i="4" s="1"/>
  <c r="BQ178" i="30"/>
  <c r="BS178" i="30" s="1"/>
  <c r="BY178" i="30" s="1"/>
  <c r="FC41" i="4"/>
  <c r="FC42" i="4" s="1"/>
  <c r="U212" i="29"/>
  <c r="Q283" i="29"/>
  <c r="F180" i="29"/>
  <c r="BV180" i="30"/>
  <c r="FE4" i="4"/>
  <c r="FE9" i="4" s="1"/>
  <c r="FE12" i="4" s="1"/>
  <c r="BL179" i="30"/>
  <c r="BO179" i="30" s="1"/>
  <c r="BU179" i="30"/>
  <c r="FD9" i="4"/>
  <c r="IL4" i="4"/>
  <c r="BQ177" i="30"/>
  <c r="BS177" i="30" s="1"/>
  <c r="BY177" i="30" s="1"/>
  <c r="BE178" i="30"/>
  <c r="BF178" i="30" s="1"/>
  <c r="FD38" i="4"/>
  <c r="BB179" i="30"/>
  <c r="BC179" i="30"/>
  <c r="FE39" i="4" s="1"/>
  <c r="BD179" i="30"/>
  <c r="AY180" i="30"/>
  <c r="FF24" i="4"/>
  <c r="BW181" i="30"/>
  <c r="D181" i="29"/>
  <c r="E181" i="29" s="1"/>
  <c r="AW181" i="30"/>
  <c r="BN180" i="30"/>
  <c r="FF11" i="4" s="1"/>
  <c r="BR180" i="30"/>
  <c r="FF15" i="4" s="1"/>
  <c r="BX180" i="30"/>
  <c r="FE25" i="4"/>
  <c r="FE33" i="4" s="1"/>
  <c r="FD33" i="4"/>
  <c r="FA14" i="4"/>
  <c r="T288" i="30" l="1"/>
  <c r="FD41" i="4"/>
  <c r="FD12" i="4"/>
  <c r="IL12" i="4" s="1"/>
  <c r="IL9" i="4"/>
  <c r="W180" i="29"/>
  <c r="BR181" i="30"/>
  <c r="FG15" i="4" s="1"/>
  <c r="BX181" i="30"/>
  <c r="BN181" i="30"/>
  <c r="FG11" i="4" s="1"/>
  <c r="BH180" i="30"/>
  <c r="F181" i="29"/>
  <c r="W181" i="29" s="1"/>
  <c r="BV181" i="30"/>
  <c r="BH181" i="30"/>
  <c r="FG24" i="4"/>
  <c r="BW182" i="30"/>
  <c r="AY181" i="30"/>
  <c r="FF25" i="4"/>
  <c r="FE38" i="4"/>
  <c r="BE179" i="30"/>
  <c r="BF179" i="30" s="1"/>
  <c r="BP179" i="30"/>
  <c r="FE13" i="4" s="1"/>
  <c r="FE14" i="4" s="1"/>
  <c r="FE16" i="4" s="1"/>
  <c r="U213" i="29"/>
  <c r="Q281" i="29"/>
  <c r="Q289" i="29" s="1"/>
  <c r="D182" i="29"/>
  <c r="E182" i="29" s="1"/>
  <c r="AW182" i="30"/>
  <c r="FA16" i="4"/>
  <c r="BC180" i="30"/>
  <c r="FF39" i="4" s="1"/>
  <c r="BD180" i="30"/>
  <c r="BB180" i="30"/>
  <c r="BQ179" i="30" l="1"/>
  <c r="BS179" i="30" s="1"/>
  <c r="BY179" i="30" s="1"/>
  <c r="FD14" i="4"/>
  <c r="FF38" i="4"/>
  <c r="BE180" i="30"/>
  <c r="BF180" i="30" s="1"/>
  <c r="FG25" i="4"/>
  <c r="FG33" i="4" s="1"/>
  <c r="FD42" i="4"/>
  <c r="AY182" i="30"/>
  <c r="BW183" i="30"/>
  <c r="FH24" i="4"/>
  <c r="FF33" i="4"/>
  <c r="D183" i="29"/>
  <c r="E183" i="29" s="1"/>
  <c r="AW183" i="30"/>
  <c r="BB181" i="30"/>
  <c r="BD181" i="30"/>
  <c r="BC181" i="30"/>
  <c r="FG39" i="4" s="1"/>
  <c r="FG4" i="4"/>
  <c r="FG9" i="4" s="1"/>
  <c r="FG12" i="4" s="1"/>
  <c r="BU181" i="30"/>
  <c r="BL181" i="30"/>
  <c r="BO181" i="30" s="1"/>
  <c r="BV182" i="30"/>
  <c r="F182" i="29"/>
  <c r="W182" i="29" s="1"/>
  <c r="BH182" i="30"/>
  <c r="U283" i="29"/>
  <c r="U281" i="29"/>
  <c r="FE41" i="4"/>
  <c r="FE42" i="4" s="1"/>
  <c r="BX182" i="30"/>
  <c r="BR182" i="30"/>
  <c r="FH15" i="4" s="1"/>
  <c r="BN182" i="30"/>
  <c r="FH11" i="4" s="1"/>
  <c r="FF4" i="4"/>
  <c r="BU180" i="30"/>
  <c r="BL180" i="30"/>
  <c r="BO180" i="30" s="1"/>
  <c r="FD16" i="4" l="1"/>
  <c r="IL16" i="4" s="1"/>
  <c r="IL14" i="4"/>
  <c r="FI24" i="4"/>
  <c r="BW184" i="30"/>
  <c r="AY183" i="30"/>
  <c r="BX183" i="30"/>
  <c r="BR183" i="30"/>
  <c r="FI15" i="4" s="1"/>
  <c r="BN183" i="30"/>
  <c r="FI11" i="4" s="1"/>
  <c r="BC182" i="30"/>
  <c r="FH39" i="4" s="1"/>
  <c r="BB182" i="30"/>
  <c r="BD182" i="30"/>
  <c r="BP180" i="30"/>
  <c r="FF13" i="4" s="1"/>
  <c r="D184" i="29"/>
  <c r="E184" i="29" s="1"/>
  <c r="AW184" i="30"/>
  <c r="U289" i="29"/>
  <c r="FH4" i="4"/>
  <c r="FH9" i="4" s="1"/>
  <c r="FH12" i="4" s="1"/>
  <c r="BL182" i="30"/>
  <c r="BO182" i="30" s="1"/>
  <c r="BU182" i="30"/>
  <c r="BP181" i="30"/>
  <c r="FG13" i="4" s="1"/>
  <c r="FG14" i="4" s="1"/>
  <c r="FG16" i="4" s="1"/>
  <c r="BQ181" i="30"/>
  <c r="BS181" i="30" s="1"/>
  <c r="BY181" i="30" s="1"/>
  <c r="BV183" i="30"/>
  <c r="F183" i="29"/>
  <c r="W183" i="29" s="1"/>
  <c r="BH183" i="30"/>
  <c r="FF41" i="4"/>
  <c r="FF42" i="4" s="1"/>
  <c r="FF9" i="4"/>
  <c r="BE181" i="30"/>
  <c r="BF181" i="30" s="1"/>
  <c r="FG38" i="4"/>
  <c r="FH25" i="4"/>
  <c r="BQ180" i="30" l="1"/>
  <c r="BS180" i="30" s="1"/>
  <c r="BY180" i="30" s="1"/>
  <c r="FG41" i="4"/>
  <c r="AW185" i="30"/>
  <c r="D185" i="29"/>
  <c r="E185" i="29" s="1"/>
  <c r="FH38" i="4"/>
  <c r="BE182" i="30"/>
  <c r="BF182" i="30" s="1"/>
  <c r="BD183" i="30"/>
  <c r="BC183" i="30"/>
  <c r="FI39" i="4" s="1"/>
  <c r="BB183" i="30"/>
  <c r="BV184" i="30"/>
  <c r="F184" i="29"/>
  <c r="W184" i="29" s="1"/>
  <c r="BH184" i="30"/>
  <c r="FF12" i="4"/>
  <c r="AY184" i="30"/>
  <c r="FJ24" i="4"/>
  <c r="BW185" i="30"/>
  <c r="BR184" i="30"/>
  <c r="FJ15" i="4" s="1"/>
  <c r="BN184" i="30"/>
  <c r="FJ11" i="4" s="1"/>
  <c r="BX184" i="30"/>
  <c r="FI4" i="4"/>
  <c r="BL183" i="30"/>
  <c r="BO183" i="30" s="1"/>
  <c r="BU183" i="30"/>
  <c r="BP182" i="30"/>
  <c r="FH13" i="4" s="1"/>
  <c r="FH14" i="4" s="1"/>
  <c r="FH16" i="4" s="1"/>
  <c r="FI25" i="4"/>
  <c r="FI33" i="4" s="1"/>
  <c r="FH33" i="4"/>
  <c r="BQ182" i="30" l="1"/>
  <c r="BS182" i="30" s="1"/>
  <c r="BY182" i="30" s="1"/>
  <c r="BC184" i="30"/>
  <c r="FJ39" i="4" s="1"/>
  <c r="BB184" i="30"/>
  <c r="BD184" i="30"/>
  <c r="FH41" i="4"/>
  <c r="BW186" i="30"/>
  <c r="FK24" i="4"/>
  <c r="AY185" i="30"/>
  <c r="FG42" i="4"/>
  <c r="FF14" i="4"/>
  <c r="BP183" i="30"/>
  <c r="FI13" i="4" s="1"/>
  <c r="BR185" i="30"/>
  <c r="FK15" i="4" s="1"/>
  <c r="BN185" i="30"/>
  <c r="FK11" i="4" s="1"/>
  <c r="BX185" i="30"/>
  <c r="BV185" i="30"/>
  <c r="F185" i="29"/>
  <c r="FI38" i="4"/>
  <c r="BE183" i="30"/>
  <c r="BF183" i="30" s="1"/>
  <c r="AW186" i="30"/>
  <c r="D186" i="29"/>
  <c r="E186" i="29" s="1"/>
  <c r="FI9" i="4"/>
  <c r="FJ25" i="4"/>
  <c r="FJ4" i="4"/>
  <c r="FJ9" i="4" s="1"/>
  <c r="FJ12" i="4" s="1"/>
  <c r="BL184" i="30"/>
  <c r="BO184" i="30" s="1"/>
  <c r="BU184" i="30"/>
  <c r="FJ33" i="4" l="1"/>
  <c r="FL24" i="4"/>
  <c r="AY186" i="30"/>
  <c r="BW187" i="30"/>
  <c r="BH185" i="30"/>
  <c r="BD185" i="30"/>
  <c r="BB185" i="30"/>
  <c r="BC185" i="30"/>
  <c r="FK39" i="4" s="1"/>
  <c r="FH42" i="4"/>
  <c r="F186" i="29"/>
  <c r="W186" i="29" s="1"/>
  <c r="BV186" i="30"/>
  <c r="BH186" i="30"/>
  <c r="BP184" i="30"/>
  <c r="FJ13" i="4" s="1"/>
  <c r="FJ14" i="4" s="1"/>
  <c r="FJ16" i="4" s="1"/>
  <c r="BQ184" i="30"/>
  <c r="BS184" i="30" s="1"/>
  <c r="BY184" i="30" s="1"/>
  <c r="W185" i="29"/>
  <c r="FF16" i="4"/>
  <c r="FK25" i="4"/>
  <c r="FK33" i="4" s="1"/>
  <c r="D187" i="29"/>
  <c r="E187" i="29" s="1"/>
  <c r="AW187" i="30"/>
  <c r="FI12" i="4"/>
  <c r="FI41" i="4"/>
  <c r="BQ183" i="30"/>
  <c r="BS183" i="30" s="1"/>
  <c r="BY183" i="30" s="1"/>
  <c r="BX186" i="30"/>
  <c r="BR186" i="30"/>
  <c r="FL15" i="4" s="1"/>
  <c r="BN186" i="30"/>
  <c r="FL11" i="4" s="1"/>
  <c r="FJ38" i="4"/>
  <c r="BE184" i="30"/>
  <c r="BF184" i="30" s="1"/>
  <c r="FI14" i="4"/>
  <c r="FI16" i="4" s="1"/>
  <c r="FJ41" i="4" l="1"/>
  <c r="FJ42" i="4" s="1"/>
  <c r="BN187" i="30"/>
  <c r="FM11" i="4" s="1"/>
  <c r="BR187" i="30"/>
  <c r="FM15" i="4" s="1"/>
  <c r="BX187" i="30"/>
  <c r="BV187" i="30"/>
  <c r="F187" i="29"/>
  <c r="W187" i="29" s="1"/>
  <c r="BH187" i="30"/>
  <c r="BC186" i="30"/>
  <c r="FL39" i="4" s="1"/>
  <c r="BB186" i="30"/>
  <c r="BD186" i="30"/>
  <c r="BW188" i="30"/>
  <c r="FM24" i="4"/>
  <c r="AY187" i="30"/>
  <c r="FL4" i="4"/>
  <c r="FL9" i="4" s="1"/>
  <c r="FL12" i="4" s="1"/>
  <c r="BU186" i="30"/>
  <c r="BL186" i="30"/>
  <c r="BO186" i="30" s="1"/>
  <c r="FK38" i="4"/>
  <c r="BE185" i="30"/>
  <c r="BF185" i="30" s="1"/>
  <c r="FK4" i="4"/>
  <c r="BU185" i="30"/>
  <c r="BL185" i="30"/>
  <c r="BO185" i="30" s="1"/>
  <c r="FL25" i="4"/>
  <c r="FL33" i="4" s="1"/>
  <c r="D188" i="29"/>
  <c r="E188" i="29" s="1"/>
  <c r="AW188" i="30"/>
  <c r="FI42" i="4"/>
  <c r="BP185" i="30" l="1"/>
  <c r="FK13" i="4" s="1"/>
  <c r="F188" i="29"/>
  <c r="W188" i="29" s="1"/>
  <c r="BV188" i="30"/>
  <c r="BH188" i="30"/>
  <c r="BE186" i="30"/>
  <c r="BF186" i="30" s="1"/>
  <c r="FL38" i="4"/>
  <c r="D189" i="29"/>
  <c r="E189" i="29" s="1"/>
  <c r="AW189" i="30"/>
  <c r="FK41" i="4"/>
  <c r="BP186" i="30"/>
  <c r="FL13" i="4" s="1"/>
  <c r="FL14" i="4" s="1"/>
  <c r="FL16" i="4" s="1"/>
  <c r="BD187" i="30"/>
  <c r="BC187" i="30"/>
  <c r="FM39" i="4" s="1"/>
  <c r="BB187" i="30"/>
  <c r="FN24" i="4"/>
  <c r="AY188" i="30"/>
  <c r="BW189" i="30"/>
  <c r="FK9" i="4"/>
  <c r="FM25" i="4"/>
  <c r="BR188" i="30"/>
  <c r="FN15" i="4" s="1"/>
  <c r="BX188" i="30"/>
  <c r="BN188" i="30"/>
  <c r="FN11" i="4" s="1"/>
  <c r="FM4" i="4"/>
  <c r="FM9" i="4" s="1"/>
  <c r="FM12" i="4" s="1"/>
  <c r="BU187" i="30"/>
  <c r="BL187" i="30"/>
  <c r="BO187" i="30" s="1"/>
  <c r="BQ185" i="30" l="1"/>
  <c r="BS185" i="30" s="1"/>
  <c r="BY185" i="30" s="1"/>
  <c r="FM33" i="4"/>
  <c r="BR189" i="30"/>
  <c r="FO15" i="4" s="1"/>
  <c r="BN189" i="30"/>
  <c r="FO11" i="4" s="1"/>
  <c r="BX189" i="30"/>
  <c r="FL41" i="4"/>
  <c r="FL42" i="4" s="1"/>
  <c r="BC188" i="30"/>
  <c r="FN39" i="4" s="1"/>
  <c r="BB188" i="30"/>
  <c r="BD188" i="30"/>
  <c r="BQ186" i="30"/>
  <c r="BS186" i="30" s="1"/>
  <c r="BY186" i="30" s="1"/>
  <c r="FN4" i="4"/>
  <c r="FN9" i="4" s="1"/>
  <c r="FN12" i="4" s="1"/>
  <c r="BU188" i="30"/>
  <c r="BL188" i="30"/>
  <c r="BO188" i="30" s="1"/>
  <c r="BP187" i="30"/>
  <c r="FM13" i="4" s="1"/>
  <c r="FM14" i="4" s="1"/>
  <c r="FM16" i="4" s="1"/>
  <c r="BQ187" i="30"/>
  <c r="BS187" i="30" s="1"/>
  <c r="BY187" i="30" s="1"/>
  <c r="AW190" i="30"/>
  <c r="D190" i="29"/>
  <c r="E190" i="29" s="1"/>
  <c r="BV189" i="30"/>
  <c r="F189" i="29"/>
  <c r="W189" i="29" s="1"/>
  <c r="BH189" i="30"/>
  <c r="FN25" i="4"/>
  <c r="FM38" i="4"/>
  <c r="BE187" i="30"/>
  <c r="BF187" i="30" s="1"/>
  <c r="FK42" i="4"/>
  <c r="FK12" i="4"/>
  <c r="AY189" i="30"/>
  <c r="FO24" i="4"/>
  <c r="BW190" i="30"/>
  <c r="FM41" i="4" l="1"/>
  <c r="FO4" i="4"/>
  <c r="FO9" i="4" s="1"/>
  <c r="BU189" i="30"/>
  <c r="BL189" i="30"/>
  <c r="BO189" i="30" s="1"/>
  <c r="FN33" i="4"/>
  <c r="BP188" i="30"/>
  <c r="FN13" i="4" s="1"/>
  <c r="BC189" i="30"/>
  <c r="FO39" i="4" s="1"/>
  <c r="BB189" i="30"/>
  <c r="BD189" i="30"/>
  <c r="AW191" i="30"/>
  <c r="D191" i="29"/>
  <c r="U281" i="30"/>
  <c r="BX190" i="30"/>
  <c r="BN190" i="30"/>
  <c r="FP11" i="4" s="1"/>
  <c r="BR190" i="30"/>
  <c r="FP15" i="4" s="1"/>
  <c r="FO25" i="4"/>
  <c r="FK14" i="4"/>
  <c r="FP24" i="4"/>
  <c r="AY190" i="30"/>
  <c r="BW191" i="30"/>
  <c r="BE188" i="30"/>
  <c r="BF188" i="30" s="1"/>
  <c r="FN38" i="4"/>
  <c r="F190" i="29"/>
  <c r="W190" i="29" s="1"/>
  <c r="BV190" i="30"/>
  <c r="BH190" i="30"/>
  <c r="FN14" i="4"/>
  <c r="FN16" i="4" s="1"/>
  <c r="BQ188" i="30" l="1"/>
  <c r="BS188" i="30" s="1"/>
  <c r="BY188" i="30" s="1"/>
  <c r="BD190" i="30"/>
  <c r="BB190" i="30"/>
  <c r="BC190" i="30"/>
  <c r="FP39" i="4" s="1"/>
  <c r="E191" i="29"/>
  <c r="E281" i="29" s="1"/>
  <c r="D281" i="29"/>
  <c r="BP189" i="30"/>
  <c r="FO13" i="4" s="1"/>
  <c r="BQ189" i="30"/>
  <c r="BS189" i="30" s="1"/>
  <c r="BY189" i="30" s="1"/>
  <c r="FM42" i="4"/>
  <c r="D192" i="29"/>
  <c r="E192" i="29" s="1"/>
  <c r="AW192" i="30"/>
  <c r="FN41" i="4"/>
  <c r="FN42" i="4" s="1"/>
  <c r="FP25" i="4"/>
  <c r="FK16" i="4"/>
  <c r="AY191" i="30"/>
  <c r="FQ24" i="4"/>
  <c r="BW192" i="30"/>
  <c r="F191" i="29"/>
  <c r="W191" i="29" s="1"/>
  <c r="BV191" i="30"/>
  <c r="BH191" i="30"/>
  <c r="FP4" i="4"/>
  <c r="FP9" i="4" s="1"/>
  <c r="FP12" i="4" s="1"/>
  <c r="BU190" i="30"/>
  <c r="BL190" i="30"/>
  <c r="BO190" i="30" s="1"/>
  <c r="FO12" i="4"/>
  <c r="BN191" i="30"/>
  <c r="FQ11" i="4" s="1"/>
  <c r="BR191" i="30"/>
  <c r="FQ15" i="4" s="1"/>
  <c r="BX191" i="30"/>
  <c r="FO33" i="4"/>
  <c r="FO38" i="4"/>
  <c r="BE189" i="30"/>
  <c r="BF189" i="30" s="1"/>
  <c r="BP190" i="30" l="1"/>
  <c r="FP13" i="4" s="1"/>
  <c r="BQ190" i="30"/>
  <c r="BS190" i="30" s="1"/>
  <c r="BY190" i="30" s="1"/>
  <c r="BR192" i="30"/>
  <c r="FR15" i="4" s="1"/>
  <c r="BN192" i="30"/>
  <c r="FR11" i="4" s="1"/>
  <c r="BX192" i="30"/>
  <c r="FP33" i="4"/>
  <c r="FQ4" i="4"/>
  <c r="FQ9" i="4" s="1"/>
  <c r="BL191" i="30"/>
  <c r="BO191" i="30" s="1"/>
  <c r="BU191" i="30"/>
  <c r="FQ25" i="4"/>
  <c r="AY192" i="30"/>
  <c r="BW193" i="30"/>
  <c r="FR24" i="4"/>
  <c r="F193" i="29"/>
  <c r="W193" i="29" s="1"/>
  <c r="BV193" i="30"/>
  <c r="BH193" i="30"/>
  <c r="AW193" i="30"/>
  <c r="D193" i="29"/>
  <c r="E193" i="29" s="1"/>
  <c r="FO14" i="4"/>
  <c r="FP14" i="4"/>
  <c r="FP16" i="4" s="1"/>
  <c r="BC191" i="30"/>
  <c r="FQ39" i="4" s="1"/>
  <c r="BB191" i="30"/>
  <c r="BD191" i="30"/>
  <c r="FO41" i="4"/>
  <c r="F192" i="29"/>
  <c r="BV192" i="30"/>
  <c r="BE190" i="30"/>
  <c r="BF190" i="30" s="1"/>
  <c r="FP38" i="4"/>
  <c r="D194" i="29" l="1"/>
  <c r="E194" i="29" s="1"/>
  <c r="AW194" i="30"/>
  <c r="FP41" i="4"/>
  <c r="FO42" i="4"/>
  <c r="BE191" i="30"/>
  <c r="BF191" i="30" s="1"/>
  <c r="FQ38" i="4"/>
  <c r="FS24" i="4"/>
  <c r="BW194" i="30"/>
  <c r="AY193" i="30"/>
  <c r="FR25" i="4"/>
  <c r="FO16" i="4"/>
  <c r="FS4" i="4"/>
  <c r="FS9" i="4" s="1"/>
  <c r="BL193" i="30"/>
  <c r="BU193" i="30"/>
  <c r="BR193" i="30"/>
  <c r="FS15" i="4" s="1"/>
  <c r="BN193" i="30"/>
  <c r="FS11" i="4" s="1"/>
  <c r="BX193" i="30"/>
  <c r="BP191" i="30"/>
  <c r="FQ13" i="4" s="1"/>
  <c r="BQ191" i="30"/>
  <c r="BS191" i="30" s="1"/>
  <c r="BY191" i="30" s="1"/>
  <c r="BC192" i="30"/>
  <c r="FR39" i="4" s="1"/>
  <c r="BD192" i="30"/>
  <c r="BB192" i="30"/>
  <c r="FQ12" i="4"/>
  <c r="FQ14" i="4" s="1"/>
  <c r="FQ16" i="4" s="1"/>
  <c r="IM9" i="4"/>
  <c r="BH192" i="30"/>
  <c r="W192" i="29"/>
  <c r="FQ33" i="4"/>
  <c r="BE192" i="30" l="1"/>
  <c r="BF192" i="30" s="1"/>
  <c r="FR38" i="4"/>
  <c r="BO193" i="30"/>
  <c r="BD193" i="30"/>
  <c r="BB193" i="30"/>
  <c r="BC193" i="30"/>
  <c r="FS39" i="4" s="1"/>
  <c r="D195" i="29"/>
  <c r="E195" i="29" s="1"/>
  <c r="AW195" i="30"/>
  <c r="FS12" i="4"/>
  <c r="BR194" i="30"/>
  <c r="FT15" i="4" s="1"/>
  <c r="BX194" i="30"/>
  <c r="BN194" i="30"/>
  <c r="FT11" i="4" s="1"/>
  <c r="BV194" i="30"/>
  <c r="F194" i="29"/>
  <c r="IM14" i="4"/>
  <c r="FR33" i="4"/>
  <c r="FS25" i="4"/>
  <c r="FP42" i="4"/>
  <c r="BU192" i="30"/>
  <c r="FR4" i="4"/>
  <c r="BL192" i="30"/>
  <c r="BO192" i="30" s="1"/>
  <c r="IM16" i="4"/>
  <c r="FQ41" i="4"/>
  <c r="FT24" i="4"/>
  <c r="BW195" i="30"/>
  <c r="AY194" i="30"/>
  <c r="BP192" i="30" l="1"/>
  <c r="FR13" i="4" s="1"/>
  <c r="BH194" i="30"/>
  <c r="FU24" i="4"/>
  <c r="BW196" i="30"/>
  <c r="AY195" i="30"/>
  <c r="BB194" i="30"/>
  <c r="BD194" i="30"/>
  <c r="BC194" i="30"/>
  <c r="FT39" i="4" s="1"/>
  <c r="D196" i="29"/>
  <c r="E196" i="29" s="1"/>
  <c r="AW196" i="30"/>
  <c r="BN195" i="30"/>
  <c r="FU11" i="4" s="1"/>
  <c r="BR195" i="30"/>
  <c r="FU15" i="4" s="1"/>
  <c r="BX195" i="30"/>
  <c r="FT25" i="4"/>
  <c r="FQ42" i="4"/>
  <c r="FR9" i="4"/>
  <c r="FS33" i="4"/>
  <c r="F195" i="29"/>
  <c r="W195" i="29" s="1"/>
  <c r="BV195" i="30"/>
  <c r="BH195" i="30"/>
  <c r="BE193" i="30"/>
  <c r="BF193" i="30" s="1"/>
  <c r="FS38" i="4"/>
  <c r="BP193" i="30"/>
  <c r="FS13" i="4" s="1"/>
  <c r="FS14" i="4" s="1"/>
  <c r="FS16" i="4" s="1"/>
  <c r="W194" i="29"/>
  <c r="FR41" i="4"/>
  <c r="AW197" i="30" l="1"/>
  <c r="D197" i="29"/>
  <c r="E197" i="29" s="1"/>
  <c r="BQ193" i="30"/>
  <c r="BS193" i="30" s="1"/>
  <c r="BY193" i="30" s="1"/>
  <c r="FR12" i="4"/>
  <c r="AY196" i="30"/>
  <c r="BW197" i="30"/>
  <c r="FV24" i="4"/>
  <c r="BE194" i="30"/>
  <c r="BF194" i="30" s="1"/>
  <c r="FT38" i="4"/>
  <c r="FU25" i="4"/>
  <c r="FS41" i="4"/>
  <c r="FS42" i="4" s="1"/>
  <c r="FT33" i="4"/>
  <c r="BB195" i="30"/>
  <c r="BC195" i="30"/>
  <c r="FU39" i="4" s="1"/>
  <c r="BD195" i="30"/>
  <c r="BQ192" i="30"/>
  <c r="BS192" i="30" s="1"/>
  <c r="BY192" i="30" s="1"/>
  <c r="FR42" i="4"/>
  <c r="FU4" i="4"/>
  <c r="FU9" i="4" s="1"/>
  <c r="FU12" i="4" s="1"/>
  <c r="BU195" i="30"/>
  <c r="BL195" i="30"/>
  <c r="BO195" i="30" s="1"/>
  <c r="BV196" i="30"/>
  <c r="F196" i="29"/>
  <c r="BH196" i="30"/>
  <c r="BN196" i="30"/>
  <c r="FV11" i="4" s="1"/>
  <c r="BR196" i="30"/>
  <c r="FV15" i="4" s="1"/>
  <c r="BX196" i="30"/>
  <c r="FT4" i="4"/>
  <c r="BU194" i="30"/>
  <c r="BL194" i="30"/>
  <c r="BO194" i="30" s="1"/>
  <c r="W196" i="29" l="1"/>
  <c r="BP195" i="30"/>
  <c r="FU13" i="4" s="1"/>
  <c r="FU33" i="4"/>
  <c r="BX197" i="30"/>
  <c r="BR197" i="30"/>
  <c r="FW15" i="4" s="1"/>
  <c r="BN197" i="30"/>
  <c r="FW11" i="4" s="1"/>
  <c r="FT9" i="4"/>
  <c r="FU38" i="4"/>
  <c r="BE195" i="30"/>
  <c r="BF195" i="30" s="1"/>
  <c r="FT41" i="4"/>
  <c r="BB196" i="30"/>
  <c r="BC196" i="30"/>
  <c r="FV39" i="4" s="1"/>
  <c r="BD196" i="30"/>
  <c r="FV4" i="4"/>
  <c r="FV9" i="4" s="1"/>
  <c r="FV12" i="4" s="1"/>
  <c r="BL196" i="30"/>
  <c r="BO196" i="30" s="1"/>
  <c r="BU196" i="30"/>
  <c r="FU14" i="4"/>
  <c r="FU16" i="4" s="1"/>
  <c r="AY197" i="30"/>
  <c r="BW198" i="30"/>
  <c r="FW24" i="4"/>
  <c r="D198" i="29"/>
  <c r="E198" i="29" s="1"/>
  <c r="AW198" i="30"/>
  <c r="BP194" i="30"/>
  <c r="FT13" i="4" s="1"/>
  <c r="FV25" i="4"/>
  <c r="FR14" i="4"/>
  <c r="BV197" i="30"/>
  <c r="F197" i="29"/>
  <c r="W197" i="29" s="1"/>
  <c r="BH197" i="30"/>
  <c r="FV33" i="4" l="1"/>
  <c r="FW25" i="4"/>
  <c r="FW33" i="4" s="1"/>
  <c r="FW4" i="4"/>
  <c r="FW9" i="4" s="1"/>
  <c r="FW12" i="4" s="1"/>
  <c r="BU197" i="30"/>
  <c r="BL197" i="30"/>
  <c r="BO197" i="30" s="1"/>
  <c r="BQ194" i="30"/>
  <c r="BS194" i="30" s="1"/>
  <c r="BY194" i="30" s="1"/>
  <c r="FX24" i="4"/>
  <c r="BW199" i="30"/>
  <c r="AY198" i="30"/>
  <c r="BR198" i="30"/>
  <c r="FX15" i="4" s="1"/>
  <c r="BX198" i="30"/>
  <c r="BN198" i="30"/>
  <c r="FX11" i="4" s="1"/>
  <c r="FT42" i="4"/>
  <c r="FU41" i="4"/>
  <c r="FT12" i="4"/>
  <c r="BD197" i="30"/>
  <c r="BC197" i="30"/>
  <c r="FW39" i="4" s="1"/>
  <c r="BB197" i="30"/>
  <c r="BP196" i="30"/>
  <c r="FV13" i="4" s="1"/>
  <c r="FV14" i="4" s="1"/>
  <c r="FV16" i="4" s="1"/>
  <c r="BQ196" i="30"/>
  <c r="BS196" i="30" s="1"/>
  <c r="BY196" i="30" s="1"/>
  <c r="BQ195" i="30"/>
  <c r="BS195" i="30" s="1"/>
  <c r="BY195" i="30" s="1"/>
  <c r="D199" i="29"/>
  <c r="E199" i="29" s="1"/>
  <c r="AW199" i="30"/>
  <c r="FR16" i="4"/>
  <c r="BV199" i="30"/>
  <c r="F199" i="29"/>
  <c r="W199" i="29" s="1"/>
  <c r="BH199" i="30"/>
  <c r="BV198" i="30"/>
  <c r="F198" i="29"/>
  <c r="W198" i="29" s="1"/>
  <c r="BH198" i="30"/>
  <c r="BE196" i="30"/>
  <c r="BF196" i="30" s="1"/>
  <c r="FV38" i="4"/>
  <c r="FV41" i="4" l="1"/>
  <c r="FX4" i="4"/>
  <c r="FX9" i="4" s="1"/>
  <c r="BL198" i="30"/>
  <c r="BO198" i="30" s="1"/>
  <c r="BU198" i="30"/>
  <c r="BD198" i="30"/>
  <c r="BC198" i="30"/>
  <c r="FX39" i="4" s="1"/>
  <c r="BB198" i="30"/>
  <c r="BN199" i="30"/>
  <c r="FY11" i="4" s="1"/>
  <c r="BR199" i="30"/>
  <c r="FY15" i="4" s="1"/>
  <c r="BX199" i="30"/>
  <c r="BP197" i="30"/>
  <c r="FW13" i="4" s="1"/>
  <c r="FW14" i="4" s="1"/>
  <c r="FW16" i="4" s="1"/>
  <c r="AY199" i="30"/>
  <c r="BW200" i="30"/>
  <c r="FY24" i="4"/>
  <c r="AW200" i="30"/>
  <c r="D200" i="29"/>
  <c r="E200" i="29" s="1"/>
  <c r="FT14" i="4"/>
  <c r="FU42" i="4"/>
  <c r="FX25" i="4"/>
  <c r="FY4" i="4"/>
  <c r="FY9" i="4" s="1"/>
  <c r="FY12" i="4" s="1"/>
  <c r="BU199" i="30"/>
  <c r="BL199" i="30"/>
  <c r="BO199" i="30" s="1"/>
  <c r="BE197" i="30"/>
  <c r="BF197" i="30" s="1"/>
  <c r="FW38" i="4"/>
  <c r="FW41" i="4" s="1"/>
  <c r="FW42" i="4" s="1"/>
  <c r="FT16" i="4" l="1"/>
  <c r="FY25" i="4"/>
  <c r="FY33" i="4" s="1"/>
  <c r="FX12" i="4"/>
  <c r="BR200" i="30"/>
  <c r="FZ15" i="4" s="1"/>
  <c r="BN200" i="30"/>
  <c r="FZ11" i="4" s="1"/>
  <c r="BX200" i="30"/>
  <c r="AW201" i="30"/>
  <c r="D201" i="29"/>
  <c r="E201" i="29" s="1"/>
  <c r="BP199" i="30"/>
  <c r="FY13" i="4" s="1"/>
  <c r="FY14" i="4" s="1"/>
  <c r="FY16" i="4" s="1"/>
  <c r="F201" i="29"/>
  <c r="W201" i="29" s="1"/>
  <c r="BV201" i="30"/>
  <c r="BH201" i="30"/>
  <c r="FX33" i="4"/>
  <c r="BC199" i="30"/>
  <c r="FY39" i="4" s="1"/>
  <c r="BB199" i="30"/>
  <c r="BD199" i="30"/>
  <c r="BQ197" i="30"/>
  <c r="BS197" i="30" s="1"/>
  <c r="BY197" i="30" s="1"/>
  <c r="FV42" i="4"/>
  <c r="BW201" i="30"/>
  <c r="AY200" i="30"/>
  <c r="FZ24" i="4"/>
  <c r="FX38" i="4"/>
  <c r="BE198" i="30"/>
  <c r="BF198" i="30" s="1"/>
  <c r="BP198" i="30"/>
  <c r="FX13" i="4" s="1"/>
  <c r="BV200" i="30"/>
  <c r="F200" i="29"/>
  <c r="W200" i="29" s="1"/>
  <c r="BH200" i="30"/>
  <c r="FZ4" i="4" l="1"/>
  <c r="FZ9" i="4" s="1"/>
  <c r="BU200" i="30"/>
  <c r="BL200" i="30"/>
  <c r="BO200" i="30" s="1"/>
  <c r="FZ25" i="4"/>
  <c r="BE199" i="30"/>
  <c r="BF199" i="30" s="1"/>
  <c r="FY38" i="4"/>
  <c r="GA4" i="4"/>
  <c r="GA9" i="4" s="1"/>
  <c r="BL201" i="30"/>
  <c r="BU201" i="30"/>
  <c r="BC200" i="30"/>
  <c r="FZ39" i="4" s="1"/>
  <c r="BD200" i="30"/>
  <c r="BB200" i="30"/>
  <c r="FX41" i="4"/>
  <c r="AW202" i="30"/>
  <c r="D202" i="29"/>
  <c r="E202" i="29" s="1"/>
  <c r="BQ198" i="30"/>
  <c r="BS198" i="30" s="1"/>
  <c r="BY198" i="30" s="1"/>
  <c r="BR201" i="30"/>
  <c r="GA15" i="4" s="1"/>
  <c r="BN201" i="30"/>
  <c r="GA11" i="4" s="1"/>
  <c r="BX201" i="30"/>
  <c r="AY201" i="30"/>
  <c r="BW202" i="30"/>
  <c r="GA24" i="4"/>
  <c r="GA25" i="4" s="1"/>
  <c r="GA33" i="4" s="1"/>
  <c r="FX14" i="4"/>
  <c r="BQ199" i="30"/>
  <c r="BS199" i="30" s="1"/>
  <c r="BY199" i="30" s="1"/>
  <c r="BN202" i="30" l="1"/>
  <c r="GB11" i="4" s="1"/>
  <c r="BX202" i="30"/>
  <c r="BR202" i="30"/>
  <c r="GB15" i="4" s="1"/>
  <c r="BO201" i="30"/>
  <c r="FZ12" i="4"/>
  <c r="U282" i="30"/>
  <c r="AW203" i="30"/>
  <c r="D203" i="29"/>
  <c r="BB201" i="30"/>
  <c r="BD201" i="30"/>
  <c r="BC201" i="30"/>
  <c r="GA39" i="4" s="1"/>
  <c r="BW203" i="30"/>
  <c r="AY202" i="30"/>
  <c r="GB24" i="4"/>
  <c r="GA12" i="4"/>
  <c r="FZ33" i="4"/>
  <c r="FX16" i="4"/>
  <c r="F202" i="29"/>
  <c r="W202" i="29" s="1"/>
  <c r="BV202" i="30"/>
  <c r="BH202" i="30"/>
  <c r="FY41" i="4"/>
  <c r="FY42" i="4" s="1"/>
  <c r="BP200" i="30"/>
  <c r="FZ13" i="4" s="1"/>
  <c r="FX42" i="4"/>
  <c r="FZ38" i="4"/>
  <c r="BE200" i="30"/>
  <c r="BF200" i="30" s="1"/>
  <c r="BQ200" i="30" l="1"/>
  <c r="BS200" i="30" s="1"/>
  <c r="BY200" i="30" s="1"/>
  <c r="GB4" i="4"/>
  <c r="GB9" i="4" s="1"/>
  <c r="BL202" i="30"/>
  <c r="BO202" i="30" s="1"/>
  <c r="BU202" i="30"/>
  <c r="GC24" i="4"/>
  <c r="BW204" i="30"/>
  <c r="AY203" i="30"/>
  <c r="GB25" i="4"/>
  <c r="FZ14" i="4"/>
  <c r="D204" i="29"/>
  <c r="E204" i="29" s="1"/>
  <c r="AW204" i="30"/>
  <c r="FZ41" i="4"/>
  <c r="BC202" i="30"/>
  <c r="GB39" i="4" s="1"/>
  <c r="BD202" i="30"/>
  <c r="BB202" i="30"/>
  <c r="BE201" i="30"/>
  <c r="BF201" i="30" s="1"/>
  <c r="GA38" i="4"/>
  <c r="BV203" i="30"/>
  <c r="F203" i="29"/>
  <c r="W203" i="29" s="1"/>
  <c r="BH203" i="30"/>
  <c r="BP201" i="30"/>
  <c r="GA13" i="4" s="1"/>
  <c r="GA14" i="4" s="1"/>
  <c r="GA16" i="4" s="1"/>
  <c r="BX203" i="30"/>
  <c r="BR203" i="30"/>
  <c r="GC15" i="4" s="1"/>
  <c r="BN203" i="30"/>
  <c r="GC11" i="4" s="1"/>
  <c r="D282" i="29"/>
  <c r="E203" i="29"/>
  <c r="E282" i="29" s="1"/>
  <c r="BQ201" i="30" l="1"/>
  <c r="BS201" i="30" s="1"/>
  <c r="BY201" i="30" s="1"/>
  <c r="FZ42" i="4"/>
  <c r="GB33" i="4"/>
  <c r="BX204" i="30"/>
  <c r="BR204" i="30"/>
  <c r="GD15" i="4" s="1"/>
  <c r="BN204" i="30"/>
  <c r="GD11" i="4" s="1"/>
  <c r="BP202" i="30"/>
  <c r="GB13" i="4" s="1"/>
  <c r="AW205" i="30"/>
  <c r="D205" i="29"/>
  <c r="E205" i="29" s="1"/>
  <c r="BE202" i="30"/>
  <c r="BF202" i="30" s="1"/>
  <c r="GB38" i="4"/>
  <c r="AY204" i="30"/>
  <c r="GD24" i="4"/>
  <c r="BW205" i="30"/>
  <c r="FZ16" i="4"/>
  <c r="BV204" i="30"/>
  <c r="F204" i="29"/>
  <c r="GC25" i="4"/>
  <c r="GC33" i="4" s="1"/>
  <c r="GB12" i="4"/>
  <c r="GC4" i="4"/>
  <c r="GC9" i="4" s="1"/>
  <c r="GC12" i="4" s="1"/>
  <c r="BU203" i="30"/>
  <c r="BL203" i="30"/>
  <c r="BO203" i="30" s="1"/>
  <c r="GA41" i="4"/>
  <c r="GA42" i="4" s="1"/>
  <c r="BC203" i="30"/>
  <c r="GC39" i="4" s="1"/>
  <c r="BB203" i="30"/>
  <c r="BD203" i="30"/>
  <c r="BQ202" i="30" l="1"/>
  <c r="BS202" i="30" s="1"/>
  <c r="BY202" i="30" s="1"/>
  <c r="GC38" i="4"/>
  <c r="BE203" i="30"/>
  <c r="BF203" i="30" s="1"/>
  <c r="BH204" i="30"/>
  <c r="BB204" i="30"/>
  <c r="BD204" i="30"/>
  <c r="BC204" i="30"/>
  <c r="GD39" i="4" s="1"/>
  <c r="GE24" i="4"/>
  <c r="BW206" i="30"/>
  <c r="AY205" i="30"/>
  <c r="BV205" i="30"/>
  <c r="F205" i="29"/>
  <c r="W205" i="29" s="1"/>
  <c r="BH205" i="30"/>
  <c r="BP203" i="30"/>
  <c r="GC13" i="4" s="1"/>
  <c r="GC14" i="4" s="1"/>
  <c r="GC16" i="4" s="1"/>
  <c r="BQ203" i="30"/>
  <c r="BS203" i="30" s="1"/>
  <c r="BY203" i="30" s="1"/>
  <c r="GB41" i="4"/>
  <c r="GB42" i="4" s="1"/>
  <c r="D206" i="29"/>
  <c r="E206" i="29" s="1"/>
  <c r="AW206" i="30"/>
  <c r="W204" i="29"/>
  <c r="BR205" i="30"/>
  <c r="GE15" i="4" s="1"/>
  <c r="BX205" i="30"/>
  <c r="BN205" i="30"/>
  <c r="GE11" i="4" s="1"/>
  <c r="GB14" i="4"/>
  <c r="IN12" i="4"/>
  <c r="GD25" i="4"/>
  <c r="D207" i="29" l="1"/>
  <c r="E207" i="29" s="1"/>
  <c r="AW207" i="30"/>
  <c r="GD33" i="4"/>
  <c r="F206" i="29"/>
  <c r="BV206" i="30"/>
  <c r="BH206" i="30"/>
  <c r="GE25" i="4"/>
  <c r="GD38" i="4"/>
  <c r="BE204" i="30"/>
  <c r="BF204" i="30" s="1"/>
  <c r="GC41" i="4"/>
  <c r="GD4" i="4"/>
  <c r="BL204" i="30"/>
  <c r="BO204" i="30" s="1"/>
  <c r="BU204" i="30"/>
  <c r="BW207" i="30"/>
  <c r="GF24" i="4"/>
  <c r="AY206" i="30"/>
  <c r="BC205" i="30"/>
  <c r="GE39" i="4" s="1"/>
  <c r="BD205" i="30"/>
  <c r="BB205" i="30"/>
  <c r="GB16" i="4"/>
  <c r="IN14" i="4"/>
  <c r="GE4" i="4"/>
  <c r="GE9" i="4" s="1"/>
  <c r="GE12" i="4" s="1"/>
  <c r="BU205" i="30"/>
  <c r="BL205" i="30"/>
  <c r="BO205" i="30" s="1"/>
  <c r="BX206" i="30"/>
  <c r="BN206" i="30"/>
  <c r="GF11" i="4" s="1"/>
  <c r="BR206" i="30"/>
  <c r="GF15" i="4" s="1"/>
  <c r="BP205" i="30" l="1"/>
  <c r="GE13" i="4" s="1"/>
  <c r="GE14" i="4" s="1"/>
  <c r="GE16" i="4" s="1"/>
  <c r="BQ205" i="30"/>
  <c r="BS205" i="30" s="1"/>
  <c r="BY205" i="30" s="1"/>
  <c r="BC206" i="30"/>
  <c r="GF39" i="4" s="1"/>
  <c r="BD206" i="30"/>
  <c r="BB206" i="30"/>
  <c r="W206" i="29"/>
  <c r="BW208" i="30"/>
  <c r="AY207" i="30"/>
  <c r="GG24" i="4"/>
  <c r="D208" i="29"/>
  <c r="E208" i="29" s="1"/>
  <c r="AW208" i="30"/>
  <c r="GF25" i="4"/>
  <c r="GE33" i="4"/>
  <c r="GF4" i="4"/>
  <c r="GF9" i="4" s="1"/>
  <c r="GF12" i="4" s="1"/>
  <c r="BU206" i="30"/>
  <c r="BL206" i="30"/>
  <c r="BO206" i="30" s="1"/>
  <c r="BE205" i="30"/>
  <c r="BF205" i="30" s="1"/>
  <c r="GE38" i="4"/>
  <c r="BN207" i="30"/>
  <c r="GG11" i="4" s="1"/>
  <c r="BR207" i="30"/>
  <c r="GG15" i="4" s="1"/>
  <c r="BX207" i="30"/>
  <c r="BP204" i="30"/>
  <c r="GD13" i="4" s="1"/>
  <c r="BQ204" i="30"/>
  <c r="BS204" i="30" s="1"/>
  <c r="BY204" i="30" s="1"/>
  <c r="GD41" i="4"/>
  <c r="GD9" i="4"/>
  <c r="BV207" i="30"/>
  <c r="F207" i="29"/>
  <c r="W207" i="29" s="1"/>
  <c r="GC42" i="4"/>
  <c r="BH207" i="30" l="1"/>
  <c r="GD12" i="4"/>
  <c r="GD42" i="4"/>
  <c r="GF33" i="4"/>
  <c r="BP206" i="30"/>
  <c r="GF13" i="4" s="1"/>
  <c r="GF14" i="4" s="1"/>
  <c r="GF16" i="4" s="1"/>
  <c r="BQ206" i="30"/>
  <c r="BS206" i="30" s="1"/>
  <c r="BY206" i="30" s="1"/>
  <c r="BV208" i="30"/>
  <c r="F208" i="29"/>
  <c r="W208" i="29" s="1"/>
  <c r="BH208" i="30"/>
  <c r="GG25" i="4"/>
  <c r="AW209" i="30"/>
  <c r="D209" i="29"/>
  <c r="E209" i="29" s="1"/>
  <c r="GE41" i="4"/>
  <c r="BB207" i="30"/>
  <c r="BD207" i="30"/>
  <c r="BC207" i="30"/>
  <c r="GG39" i="4" s="1"/>
  <c r="BV209" i="30"/>
  <c r="F209" i="29"/>
  <c r="W209" i="29" s="1"/>
  <c r="BH209" i="30"/>
  <c r="BW209" i="30"/>
  <c r="GH24" i="4"/>
  <c r="AY208" i="30"/>
  <c r="BX208" i="30"/>
  <c r="BN208" i="30"/>
  <c r="GH11" i="4" s="1"/>
  <c r="BR208" i="30"/>
  <c r="GH15" i="4" s="1"/>
  <c r="GF38" i="4"/>
  <c r="BE206" i="30"/>
  <c r="BF206" i="30" s="1"/>
  <c r="GF41" i="4" l="1"/>
  <c r="GF42" i="4" s="1"/>
  <c r="GE42" i="4"/>
  <c r="GG4" i="4"/>
  <c r="BU207" i="30"/>
  <c r="BL207" i="30"/>
  <c r="BO207" i="30" s="1"/>
  <c r="GI4" i="4"/>
  <c r="GI9" i="4" s="1"/>
  <c r="BU209" i="30"/>
  <c r="BL209" i="30"/>
  <c r="BD208" i="30"/>
  <c r="BC208" i="30"/>
  <c r="GH39" i="4" s="1"/>
  <c r="BB208" i="30"/>
  <c r="D210" i="29"/>
  <c r="E210" i="29" s="1"/>
  <c r="AW210" i="30"/>
  <c r="GH25" i="4"/>
  <c r="GG38" i="4"/>
  <c r="BE207" i="30"/>
  <c r="BF207" i="30" s="1"/>
  <c r="GG33" i="4"/>
  <c r="GD14" i="4"/>
  <c r="BN209" i="30"/>
  <c r="GI11" i="4" s="1"/>
  <c r="BX209" i="30"/>
  <c r="BR209" i="30"/>
  <c r="GI15" i="4" s="1"/>
  <c r="AY209" i="30"/>
  <c r="GI24" i="4"/>
  <c r="BW210" i="30"/>
  <c r="GH4" i="4"/>
  <c r="GH9" i="4" s="1"/>
  <c r="GH12" i="4" s="1"/>
  <c r="BU208" i="30"/>
  <c r="BL208" i="30"/>
  <c r="BO208" i="30" s="1"/>
  <c r="BN210" i="30" l="1"/>
  <c r="GJ11" i="4" s="1"/>
  <c r="BR210" i="30"/>
  <c r="GJ15" i="4" s="1"/>
  <c r="BX210" i="30"/>
  <c r="GI25" i="4"/>
  <c r="GH33" i="4"/>
  <c r="GH38" i="4"/>
  <c r="BE208" i="30"/>
  <c r="BF208" i="30" s="1"/>
  <c r="GG9" i="4"/>
  <c r="GD16" i="4"/>
  <c r="GI12" i="4"/>
  <c r="BC209" i="30"/>
  <c r="GI39" i="4" s="1"/>
  <c r="BB209" i="30"/>
  <c r="BD209" i="30"/>
  <c r="AW211" i="30"/>
  <c r="D211" i="29"/>
  <c r="E211" i="29" s="1"/>
  <c r="BW211" i="30"/>
  <c r="AY210" i="30"/>
  <c r="GJ24" i="4"/>
  <c r="GJ25" i="4" s="1"/>
  <c r="GJ33" i="4" s="1"/>
  <c r="BP207" i="30"/>
  <c r="GG13" i="4" s="1"/>
  <c r="BP208" i="30"/>
  <c r="GH13" i="4" s="1"/>
  <c r="GH14" i="4" s="1"/>
  <c r="GH16" i="4" s="1"/>
  <c r="GG41" i="4"/>
  <c r="BO209" i="30"/>
  <c r="F210" i="29"/>
  <c r="BV210" i="30"/>
  <c r="BQ208" i="30" l="1"/>
  <c r="BS208" i="30" s="1"/>
  <c r="BY208" i="30" s="1"/>
  <c r="BQ207" i="30"/>
  <c r="BS207" i="30" s="1"/>
  <c r="BY207" i="30" s="1"/>
  <c r="GH41" i="4"/>
  <c r="GH42" i="4" s="1"/>
  <c r="BH210" i="30"/>
  <c r="D212" i="29"/>
  <c r="E212" i="29" s="1"/>
  <c r="AW212" i="30"/>
  <c r="BP209" i="30"/>
  <c r="GI13" i="4" s="1"/>
  <c r="GI14" i="4" s="1"/>
  <c r="GI16" i="4" s="1"/>
  <c r="GG42" i="4"/>
  <c r="AY211" i="30"/>
  <c r="BW212" i="30"/>
  <c r="GK24" i="4"/>
  <c r="BD210" i="30"/>
  <c r="BB210" i="30"/>
  <c r="BC210" i="30"/>
  <c r="GJ39" i="4" s="1"/>
  <c r="GI33" i="4"/>
  <c r="W210" i="29"/>
  <c r="BR211" i="30"/>
  <c r="GK15" i="4" s="1"/>
  <c r="BX211" i="30"/>
  <c r="BN211" i="30"/>
  <c r="GK11" i="4" s="1"/>
  <c r="BE209" i="30"/>
  <c r="BF209" i="30" s="1"/>
  <c r="GI38" i="4"/>
  <c r="GG12" i="4"/>
  <c r="F211" i="29"/>
  <c r="W211" i="29" s="1"/>
  <c r="BV211" i="30"/>
  <c r="BH211" i="30"/>
  <c r="BQ209" i="30" l="1"/>
  <c r="BS209" i="30" s="1"/>
  <c r="BY209" i="30" s="1"/>
  <c r="AY212" i="30"/>
  <c r="BW213" i="30"/>
  <c r="GL24" i="4"/>
  <c r="F212" i="29"/>
  <c r="W212" i="29" s="1"/>
  <c r="BV212" i="30"/>
  <c r="BH212" i="30"/>
  <c r="D213" i="29"/>
  <c r="E213" i="29" s="1"/>
  <c r="AW213" i="30"/>
  <c r="GG14" i="4"/>
  <c r="GI41" i="4"/>
  <c r="GJ4" i="4"/>
  <c r="BU210" i="30"/>
  <c r="BL210" i="30"/>
  <c r="BO210" i="30" s="1"/>
  <c r="BE210" i="30"/>
  <c r="BF210" i="30" s="1"/>
  <c r="GJ38" i="4"/>
  <c r="GK25" i="4"/>
  <c r="GK4" i="4"/>
  <c r="GK9" i="4" s="1"/>
  <c r="GK12" i="4" s="1"/>
  <c r="BL211" i="30"/>
  <c r="BO211" i="30" s="1"/>
  <c r="BU211" i="30"/>
  <c r="BN212" i="30"/>
  <c r="GL11" i="4" s="1"/>
  <c r="BX212" i="30"/>
  <c r="BR212" i="30"/>
  <c r="GL15" i="4" s="1"/>
  <c r="BB211" i="30"/>
  <c r="BC211" i="30"/>
  <c r="GK39" i="4" s="1"/>
  <c r="BD211" i="30"/>
  <c r="F214" i="29" l="1"/>
  <c r="W214" i="29" s="1"/>
  <c r="BV214" i="30"/>
  <c r="BH214" i="30"/>
  <c r="GI42" i="4"/>
  <c r="GL4" i="4"/>
  <c r="GL9" i="4" s="1"/>
  <c r="GL12" i="4" s="1"/>
  <c r="BL212" i="30"/>
  <c r="BO212" i="30" s="1"/>
  <c r="BU212" i="30"/>
  <c r="GL25" i="4"/>
  <c r="GL33" i="4" s="1"/>
  <c r="GK38" i="4"/>
  <c r="BE211" i="30"/>
  <c r="BF211" i="30" s="1"/>
  <c r="BP210" i="30"/>
  <c r="GJ13" i="4" s="1"/>
  <c r="GG16" i="4"/>
  <c r="BN213" i="30"/>
  <c r="GM11" i="4" s="1"/>
  <c r="BX213" i="30"/>
  <c r="BR213" i="30"/>
  <c r="GM15" i="4" s="1"/>
  <c r="D214" i="29"/>
  <c r="E214" i="29" s="1"/>
  <c r="AW214" i="30"/>
  <c r="BP211" i="30"/>
  <c r="GK13" i="4" s="1"/>
  <c r="GK14" i="4" s="1"/>
  <c r="GK16" i="4" s="1"/>
  <c r="GK33" i="4"/>
  <c r="BV213" i="30"/>
  <c r="F213" i="29"/>
  <c r="W213" i="29" s="1"/>
  <c r="BH213" i="30"/>
  <c r="AY213" i="30"/>
  <c r="BW214" i="30"/>
  <c r="GM24" i="4"/>
  <c r="BD212" i="30"/>
  <c r="BB212" i="30"/>
  <c r="BC212" i="30"/>
  <c r="GL39" i="4" s="1"/>
  <c r="GJ41" i="4"/>
  <c r="GJ9" i="4"/>
  <c r="GM25" i="4" l="1"/>
  <c r="GM4" i="4"/>
  <c r="BL213" i="30"/>
  <c r="BO213" i="30" s="1"/>
  <c r="BU213" i="30"/>
  <c r="GN4" i="4"/>
  <c r="GN9" i="4" s="1"/>
  <c r="BL214" i="30"/>
  <c r="BU214" i="30"/>
  <c r="BN214" i="30"/>
  <c r="GN11" i="4" s="1"/>
  <c r="BR214" i="30"/>
  <c r="GN15" i="4" s="1"/>
  <c r="BX214" i="30"/>
  <c r="BP212" i="30"/>
  <c r="GL13" i="4" s="1"/>
  <c r="GL14" i="4" s="1"/>
  <c r="GL16" i="4" s="1"/>
  <c r="BQ212" i="30"/>
  <c r="BS212" i="30" s="1"/>
  <c r="BY212" i="30" s="1"/>
  <c r="AW215" i="30"/>
  <c r="U283" i="30"/>
  <c r="D215" i="29"/>
  <c r="F215" i="29"/>
  <c r="W215" i="29" s="1"/>
  <c r="BV215" i="30"/>
  <c r="BH215" i="30"/>
  <c r="GJ42" i="4"/>
  <c r="BE212" i="30"/>
  <c r="BF212" i="30" s="1"/>
  <c r="GL38" i="4"/>
  <c r="BC213" i="30"/>
  <c r="GM39" i="4" s="1"/>
  <c r="BD213" i="30"/>
  <c r="BB213" i="30"/>
  <c r="BQ211" i="30"/>
  <c r="BS211" i="30" s="1"/>
  <c r="BY211" i="30" s="1"/>
  <c r="AY214" i="30"/>
  <c r="BW215" i="30"/>
  <c r="GN24" i="4"/>
  <c r="GN25" i="4" s="1"/>
  <c r="GN33" i="4" s="1"/>
  <c r="BQ210" i="30"/>
  <c r="BS210" i="30" s="1"/>
  <c r="BY210" i="30" s="1"/>
  <c r="GK41" i="4"/>
  <c r="GK42" i="4" s="1"/>
  <c r="GJ12" i="4"/>
  <c r="GO4" i="4" l="1"/>
  <c r="GO9" i="4" s="1"/>
  <c r="BU215" i="30"/>
  <c r="BL215" i="30"/>
  <c r="GN12" i="4"/>
  <c r="GM33" i="4"/>
  <c r="GL41" i="4"/>
  <c r="BW216" i="30"/>
  <c r="AY215" i="30"/>
  <c r="GO24" i="4"/>
  <c r="D216" i="29"/>
  <c r="E216" i="29" s="1"/>
  <c r="AW216" i="30"/>
  <c r="GJ14" i="4"/>
  <c r="BR215" i="30"/>
  <c r="GO15" i="4" s="1"/>
  <c r="BX215" i="30"/>
  <c r="BN215" i="30"/>
  <c r="GO11" i="4" s="1"/>
  <c r="GM38" i="4"/>
  <c r="BE213" i="30"/>
  <c r="BF213" i="30" s="1"/>
  <c r="BP213" i="30"/>
  <c r="GM13" i="4" s="1"/>
  <c r="BQ213" i="30"/>
  <c r="BS213" i="30" s="1"/>
  <c r="BY213" i="30" s="1"/>
  <c r="BC214" i="30"/>
  <c r="GN39" i="4" s="1"/>
  <c r="BB214" i="30"/>
  <c r="BD214" i="30"/>
  <c r="D283" i="29"/>
  <c r="E215" i="29"/>
  <c r="E283" i="29" s="1"/>
  <c r="BO214" i="30"/>
  <c r="GM9" i="4"/>
  <c r="IO4" i="4"/>
  <c r="GL42" i="4" l="1"/>
  <c r="BE214" i="30"/>
  <c r="BF214" i="30" s="1"/>
  <c r="GN38" i="4"/>
  <c r="GJ16" i="4"/>
  <c r="GO25" i="4"/>
  <c r="F216" i="29"/>
  <c r="BV216" i="30"/>
  <c r="GM41" i="4"/>
  <c r="AY216" i="30"/>
  <c r="BW217" i="30"/>
  <c r="GP24" i="4"/>
  <c r="BD215" i="30"/>
  <c r="BC215" i="30"/>
  <c r="GO39" i="4" s="1"/>
  <c r="BB215" i="30"/>
  <c r="BO215" i="30"/>
  <c r="GM12" i="4"/>
  <c r="IO9" i="4"/>
  <c r="AW217" i="30"/>
  <c r="D217" i="29"/>
  <c r="E217" i="29" s="1"/>
  <c r="BP214" i="30"/>
  <c r="GN13" i="4" s="1"/>
  <c r="GN14" i="4" s="1"/>
  <c r="GN16" i="4" s="1"/>
  <c r="BQ214" i="30"/>
  <c r="BS214" i="30" s="1"/>
  <c r="BY214" i="30" s="1"/>
  <c r="BN216" i="30"/>
  <c r="GP11" i="4" s="1"/>
  <c r="BR216" i="30"/>
  <c r="GP15" i="4" s="1"/>
  <c r="BX216" i="30"/>
  <c r="GO12" i="4"/>
  <c r="BW218" i="30" l="1"/>
  <c r="AY217" i="30"/>
  <c r="GQ24" i="4"/>
  <c r="BP215" i="30"/>
  <c r="GO13" i="4" s="1"/>
  <c r="GO14" i="4" s="1"/>
  <c r="GO16" i="4" s="1"/>
  <c r="BB216" i="30"/>
  <c r="BD216" i="30"/>
  <c r="BC216" i="30"/>
  <c r="GP39" i="4" s="1"/>
  <c r="GM42" i="4"/>
  <c r="IO12" i="4"/>
  <c r="W216" i="29"/>
  <c r="AW218" i="30"/>
  <c r="D218" i="29"/>
  <c r="E218" i="29" s="1"/>
  <c r="BV217" i="30"/>
  <c r="F217" i="29"/>
  <c r="W217" i="29" s="1"/>
  <c r="BH217" i="30"/>
  <c r="BE215" i="30"/>
  <c r="BF215" i="30" s="1"/>
  <c r="GO38" i="4"/>
  <c r="GP25" i="4"/>
  <c r="GP33" i="4" s="1"/>
  <c r="BH216" i="30"/>
  <c r="GO33" i="4"/>
  <c r="GM14" i="4"/>
  <c r="F218" i="29"/>
  <c r="W218" i="29" s="1"/>
  <c r="BV218" i="30"/>
  <c r="BH218" i="30"/>
  <c r="BR217" i="30"/>
  <c r="GQ15" i="4" s="1"/>
  <c r="BN217" i="30"/>
  <c r="GQ11" i="4" s="1"/>
  <c r="BX217" i="30"/>
  <c r="GN41" i="4"/>
  <c r="GM16" i="4" l="1"/>
  <c r="IO14" i="4"/>
  <c r="BE216" i="30"/>
  <c r="BF216" i="30" s="1"/>
  <c r="GP38" i="4"/>
  <c r="BC217" i="30"/>
  <c r="GQ39" i="4" s="1"/>
  <c r="BB217" i="30"/>
  <c r="BD217" i="30"/>
  <c r="GN42" i="4"/>
  <c r="BQ215" i="30"/>
  <c r="BS215" i="30" s="1"/>
  <c r="BY215" i="30" s="1"/>
  <c r="BN218" i="30"/>
  <c r="GR11" i="4" s="1"/>
  <c r="BR218" i="30"/>
  <c r="GR15" i="4" s="1"/>
  <c r="BX218" i="30"/>
  <c r="BL217" i="30"/>
  <c r="BO217" i="30" s="1"/>
  <c r="GQ4" i="4"/>
  <c r="GQ9" i="4" s="1"/>
  <c r="GQ12" i="4" s="1"/>
  <c r="BU217" i="30"/>
  <c r="D219" i="29"/>
  <c r="E219" i="29" s="1"/>
  <c r="AW219" i="30"/>
  <c r="GR4" i="4"/>
  <c r="GR9" i="4" s="1"/>
  <c r="GR12" i="4" s="1"/>
  <c r="BL218" i="30"/>
  <c r="BO218" i="30" s="1"/>
  <c r="BU218" i="30"/>
  <c r="BU216" i="30"/>
  <c r="GP4" i="4"/>
  <c r="BL216" i="30"/>
  <c r="BO216" i="30" s="1"/>
  <c r="GO41" i="4"/>
  <c r="GO42" i="4" s="1"/>
  <c r="BW219" i="30"/>
  <c r="GR24" i="4"/>
  <c r="AY218" i="30"/>
  <c r="GQ25" i="4"/>
  <c r="BD218" i="30" l="1"/>
  <c r="BC218" i="30"/>
  <c r="GR39" i="4" s="1"/>
  <c r="BB218" i="30"/>
  <c r="GP9" i="4"/>
  <c r="BP218" i="30"/>
  <c r="GR13" i="4" s="1"/>
  <c r="GR14" i="4" s="1"/>
  <c r="GR16" i="4" s="1"/>
  <c r="BQ218" i="30"/>
  <c r="BS218" i="30" s="1"/>
  <c r="BY218" i="30" s="1"/>
  <c r="BP217" i="30"/>
  <c r="GQ13" i="4" s="1"/>
  <c r="GQ14" i="4" s="1"/>
  <c r="GQ16" i="4" s="1"/>
  <c r="F219" i="29"/>
  <c r="BV219" i="30"/>
  <c r="GP41" i="4"/>
  <c r="GQ33" i="4"/>
  <c r="GR25" i="4"/>
  <c r="GR33" i="4" s="1"/>
  <c r="BR219" i="30"/>
  <c r="GS15" i="4" s="1"/>
  <c r="BX219" i="30"/>
  <c r="BN219" i="30"/>
  <c r="GS11" i="4" s="1"/>
  <c r="BE217" i="30"/>
  <c r="BF217" i="30" s="1"/>
  <c r="GQ38" i="4"/>
  <c r="D220" i="29"/>
  <c r="E220" i="29" s="1"/>
  <c r="AW220" i="30"/>
  <c r="BP216" i="30"/>
  <c r="GP13" i="4" s="1"/>
  <c r="AY219" i="30"/>
  <c r="BW220" i="30"/>
  <c r="GS24" i="4"/>
  <c r="BQ216" i="30" l="1"/>
  <c r="BS216" i="30" s="1"/>
  <c r="BY216" i="30" s="1"/>
  <c r="BQ217" i="30"/>
  <c r="BS217" i="30" s="1"/>
  <c r="BY217" i="30" s="1"/>
  <c r="D221" i="29"/>
  <c r="E221" i="29" s="1"/>
  <c r="AW221" i="30"/>
  <c r="BR220" i="30"/>
  <c r="GT15" i="4" s="1"/>
  <c r="BN220" i="30"/>
  <c r="GT11" i="4" s="1"/>
  <c r="BX220" i="30"/>
  <c r="AY220" i="30"/>
  <c r="BW221" i="30"/>
  <c r="GT24" i="4"/>
  <c r="GT25" i="4" s="1"/>
  <c r="GT33" i="4" s="1"/>
  <c r="GP42" i="4"/>
  <c r="BH219" i="30"/>
  <c r="BD219" i="30"/>
  <c r="BB219" i="30"/>
  <c r="BC219" i="30"/>
  <c r="GS39" i="4" s="1"/>
  <c r="GP12" i="4"/>
  <c r="GS25" i="4"/>
  <c r="GQ41" i="4"/>
  <c r="W219" i="29"/>
  <c r="BE218" i="30"/>
  <c r="BF218" i="30" s="1"/>
  <c r="GR38" i="4"/>
  <c r="GR41" i="4" s="1"/>
  <c r="GR42" i="4" s="1"/>
  <c r="F220" i="29"/>
  <c r="W220" i="29" s="1"/>
  <c r="BV220" i="30"/>
  <c r="BH220" i="30"/>
  <c r="GP14" i="4" l="1"/>
  <c r="BD220" i="30"/>
  <c r="BB220" i="30"/>
  <c r="BC220" i="30"/>
  <c r="GT39" i="4" s="1"/>
  <c r="GU24" i="4"/>
  <c r="BW222" i="30"/>
  <c r="AY221" i="30"/>
  <c r="BV221" i="30"/>
  <c r="F221" i="29"/>
  <c r="W221" i="29" s="1"/>
  <c r="BH221" i="30"/>
  <c r="GS4" i="4"/>
  <c r="BU219" i="30"/>
  <c r="BL219" i="30"/>
  <c r="BO219" i="30" s="1"/>
  <c r="GT4" i="4"/>
  <c r="GT9" i="4" s="1"/>
  <c r="GT12" i="4" s="1"/>
  <c r="BU220" i="30"/>
  <c r="BL220" i="30"/>
  <c r="BO220" i="30" s="1"/>
  <c r="GQ42" i="4"/>
  <c r="GS33" i="4"/>
  <c r="D222" i="29"/>
  <c r="E222" i="29" s="1"/>
  <c r="AW222" i="30"/>
  <c r="BE219" i="30"/>
  <c r="BF219" i="30" s="1"/>
  <c r="GS38" i="4"/>
  <c r="BN221" i="30"/>
  <c r="GU11" i="4" s="1"/>
  <c r="BX221" i="30"/>
  <c r="BR221" i="30"/>
  <c r="GU15" i="4" s="1"/>
  <c r="D223" i="29" l="1"/>
  <c r="E223" i="29" s="1"/>
  <c r="AW223" i="30"/>
  <c r="GV24" i="4"/>
  <c r="AY222" i="30"/>
  <c r="BW223" i="30"/>
  <c r="BP219" i="30"/>
  <c r="GS13" i="4" s="1"/>
  <c r="BB221" i="30"/>
  <c r="BD221" i="30"/>
  <c r="BC221" i="30"/>
  <c r="GU39" i="4" s="1"/>
  <c r="GT38" i="4"/>
  <c r="BE220" i="30"/>
  <c r="BF220" i="30" s="1"/>
  <c r="GS41" i="4"/>
  <c r="BN222" i="30"/>
  <c r="GV11" i="4" s="1"/>
  <c r="BR222" i="30"/>
  <c r="GV15" i="4" s="1"/>
  <c r="BX222" i="30"/>
  <c r="F222" i="29"/>
  <c r="BV222" i="30"/>
  <c r="BH222" i="30"/>
  <c r="GS9" i="4"/>
  <c r="GU25" i="4"/>
  <c r="BP220" i="30"/>
  <c r="GT13" i="4" s="1"/>
  <c r="GT14" i="4" s="1"/>
  <c r="GT16" i="4" s="1"/>
  <c r="BQ220" i="30"/>
  <c r="BS220" i="30" s="1"/>
  <c r="BY220" i="30" s="1"/>
  <c r="GU4" i="4"/>
  <c r="GU9" i="4" s="1"/>
  <c r="GU12" i="4" s="1"/>
  <c r="BU221" i="30"/>
  <c r="BL221" i="30"/>
  <c r="BO221" i="30" s="1"/>
  <c r="GP16" i="4"/>
  <c r="BP221" i="30" l="1"/>
  <c r="GU13" i="4" s="1"/>
  <c r="BQ221" i="30"/>
  <c r="BS221" i="30" s="1"/>
  <c r="BY221" i="30" s="1"/>
  <c r="BQ219" i="30"/>
  <c r="BS219" i="30" s="1"/>
  <c r="BY219" i="30" s="1"/>
  <c r="BD222" i="30"/>
  <c r="BB222" i="30"/>
  <c r="BC222" i="30"/>
  <c r="GV39" i="4" s="1"/>
  <c r="GU33" i="4"/>
  <c r="GS12" i="4"/>
  <c r="GV25" i="4"/>
  <c r="GV33" i="4" s="1"/>
  <c r="W222" i="29"/>
  <c r="GS42" i="4"/>
  <c r="BE221" i="30"/>
  <c r="BF221" i="30" s="1"/>
  <c r="GU38" i="4"/>
  <c r="AW224" i="30"/>
  <c r="D224" i="29"/>
  <c r="E224" i="29" s="1"/>
  <c r="GU14" i="4"/>
  <c r="GU16" i="4" s="1"/>
  <c r="GV4" i="4"/>
  <c r="GV9" i="4" s="1"/>
  <c r="GV12" i="4" s="1"/>
  <c r="BU222" i="30"/>
  <c r="BL222" i="30"/>
  <c r="BO222" i="30" s="1"/>
  <c r="F223" i="29"/>
  <c r="W223" i="29" s="1"/>
  <c r="BV223" i="30"/>
  <c r="BH223" i="30"/>
  <c r="GT41" i="4"/>
  <c r="GT42" i="4" s="1"/>
  <c r="BN223" i="30"/>
  <c r="GW11" i="4" s="1"/>
  <c r="BX223" i="30"/>
  <c r="BR223" i="30"/>
  <c r="GW15" i="4" s="1"/>
  <c r="BW224" i="30"/>
  <c r="GW24" i="4"/>
  <c r="AY223" i="30"/>
  <c r="AW225" i="30" l="1"/>
  <c r="D225" i="29"/>
  <c r="E225" i="29" s="1"/>
  <c r="BD223" i="30"/>
  <c r="BB223" i="30"/>
  <c r="BC223" i="30"/>
  <c r="GW39" i="4" s="1"/>
  <c r="GW4" i="4"/>
  <c r="GW9" i="4" s="1"/>
  <c r="GW12" i="4" s="1"/>
  <c r="BL223" i="30"/>
  <c r="BO223" i="30" s="1"/>
  <c r="BU223" i="30"/>
  <c r="GX24" i="4"/>
  <c r="GX25" i="4" s="1"/>
  <c r="GX33" i="4" s="1"/>
  <c r="AY224" i="30"/>
  <c r="BW225" i="30"/>
  <c r="GS14" i="4"/>
  <c r="GW25" i="4"/>
  <c r="GW33" i="4" s="1"/>
  <c r="GU41" i="4"/>
  <c r="GU42" i="4" s="1"/>
  <c r="BE222" i="30"/>
  <c r="BF222" i="30" s="1"/>
  <c r="GV38" i="4"/>
  <c r="BV224" i="30"/>
  <c r="F224" i="29"/>
  <c r="W224" i="29" s="1"/>
  <c r="BH224" i="30"/>
  <c r="BX224" i="30"/>
  <c r="BN224" i="30"/>
  <c r="GX11" i="4" s="1"/>
  <c r="BR224" i="30"/>
  <c r="GX15" i="4" s="1"/>
  <c r="BP222" i="30"/>
  <c r="GV13" i="4" s="1"/>
  <c r="GV14" i="4" s="1"/>
  <c r="GV16" i="4" s="1"/>
  <c r="D226" i="29" l="1"/>
  <c r="E226" i="29" s="1"/>
  <c r="AW226" i="30"/>
  <c r="BQ222" i="30"/>
  <c r="BS222" i="30" s="1"/>
  <c r="BY222" i="30" s="1"/>
  <c r="BB224" i="30"/>
  <c r="BC224" i="30"/>
  <c r="GX39" i="4" s="1"/>
  <c r="BD224" i="30"/>
  <c r="GS16" i="4"/>
  <c r="AY225" i="30"/>
  <c r="GY24" i="4"/>
  <c r="BW226" i="30"/>
  <c r="GW38" i="4"/>
  <c r="BE223" i="30"/>
  <c r="BF223" i="30" s="1"/>
  <c r="BV225" i="30"/>
  <c r="F225" i="29"/>
  <c r="W225" i="29" s="1"/>
  <c r="BH225" i="30"/>
  <c r="GX4" i="4"/>
  <c r="BU224" i="30"/>
  <c r="BL224" i="30"/>
  <c r="BO224" i="30" s="1"/>
  <c r="GV41" i="4"/>
  <c r="BN225" i="30"/>
  <c r="GY11" i="4" s="1"/>
  <c r="BX225" i="30"/>
  <c r="BR225" i="30"/>
  <c r="GY15" i="4" s="1"/>
  <c r="BP223" i="30"/>
  <c r="GW13" i="4" s="1"/>
  <c r="GW14" i="4" s="1"/>
  <c r="BQ223" i="30" l="1"/>
  <c r="BS223" i="30" s="1"/>
  <c r="BY223" i="30" s="1"/>
  <c r="GW16" i="4"/>
  <c r="GV42" i="4"/>
  <c r="F226" i="29"/>
  <c r="W226" i="29" s="1"/>
  <c r="BV226" i="30"/>
  <c r="BH226" i="30"/>
  <c r="U284" i="30"/>
  <c r="AW227" i="30"/>
  <c r="D227" i="29"/>
  <c r="BP224" i="30"/>
  <c r="GX13" i="4" s="1"/>
  <c r="BN226" i="30"/>
  <c r="GZ11" i="4" s="1"/>
  <c r="BR226" i="30"/>
  <c r="GZ15" i="4" s="1"/>
  <c r="BX226" i="30"/>
  <c r="GY4" i="4"/>
  <c r="GY9" i="4" s="1"/>
  <c r="GY12" i="4" s="1"/>
  <c r="BU225" i="30"/>
  <c r="BL225" i="30"/>
  <c r="BO225" i="30" s="1"/>
  <c r="GY25" i="4"/>
  <c r="AY226" i="30"/>
  <c r="BW227" i="30"/>
  <c r="GZ24" i="4"/>
  <c r="GZ25" i="4" s="1"/>
  <c r="GZ33" i="4" s="1"/>
  <c r="GX9" i="4"/>
  <c r="GW41" i="4"/>
  <c r="GW42" i="4" s="1"/>
  <c r="BB225" i="30"/>
  <c r="BC225" i="30"/>
  <c r="GY39" i="4" s="1"/>
  <c r="BD225" i="30"/>
  <c r="BE224" i="30"/>
  <c r="BF224" i="30" s="1"/>
  <c r="GX38" i="4"/>
  <c r="D228" i="29" l="1"/>
  <c r="E228" i="29" s="1"/>
  <c r="AW228" i="30"/>
  <c r="GX12" i="4"/>
  <c r="BX227" i="30"/>
  <c r="BN227" i="30"/>
  <c r="HA11" i="4" s="1"/>
  <c r="BR227" i="30"/>
  <c r="HA15" i="4" s="1"/>
  <c r="GY33" i="4"/>
  <c r="E227" i="29"/>
  <c r="E284" i="29" s="1"/>
  <c r="D284" i="29"/>
  <c r="BU226" i="30"/>
  <c r="GZ4" i="4"/>
  <c r="GZ9" i="4" s="1"/>
  <c r="GZ12" i="4" s="1"/>
  <c r="BL226" i="30"/>
  <c r="BO226" i="30" s="1"/>
  <c r="GX14" i="4"/>
  <c r="BD226" i="30"/>
  <c r="BC226" i="30"/>
  <c r="GZ39" i="4" s="1"/>
  <c r="BB226" i="30"/>
  <c r="BP225" i="30"/>
  <c r="GY13" i="4" s="1"/>
  <c r="BQ224" i="30"/>
  <c r="BS224" i="30" s="1"/>
  <c r="BY224" i="30" s="1"/>
  <c r="AY227" i="30"/>
  <c r="BW228" i="30"/>
  <c r="HA24" i="4"/>
  <c r="BV227" i="30"/>
  <c r="F227" i="29"/>
  <c r="W227" i="29" s="1"/>
  <c r="BH227" i="30"/>
  <c r="GX41" i="4"/>
  <c r="GY38" i="4"/>
  <c r="BE225" i="30"/>
  <c r="BF225" i="30" s="1"/>
  <c r="GY14" i="4"/>
  <c r="GY16" i="4" s="1"/>
  <c r="D229" i="29" l="1"/>
  <c r="E229" i="29" s="1"/>
  <c r="AW229" i="30"/>
  <c r="GY41" i="4"/>
  <c r="HA4" i="4"/>
  <c r="HA9" i="4" s="1"/>
  <c r="HA12" i="4" s="1"/>
  <c r="BU227" i="30"/>
  <c r="BL227" i="30"/>
  <c r="BO227" i="30" s="1"/>
  <c r="BB227" i="30"/>
  <c r="BD227" i="30"/>
  <c r="BC227" i="30"/>
  <c r="HA39" i="4" s="1"/>
  <c r="GX16" i="4"/>
  <c r="AY228" i="30"/>
  <c r="BW229" i="30"/>
  <c r="HB24" i="4"/>
  <c r="HA25" i="4"/>
  <c r="BQ225" i="30"/>
  <c r="BS225" i="30" s="1"/>
  <c r="BY225" i="30" s="1"/>
  <c r="BE226" i="30"/>
  <c r="BF226" i="30" s="1"/>
  <c r="GZ38" i="4"/>
  <c r="GX42" i="4"/>
  <c r="BX228" i="30"/>
  <c r="BN228" i="30"/>
  <c r="HB11" i="4" s="1"/>
  <c r="BR228" i="30"/>
  <c r="HB15" i="4" s="1"/>
  <c r="BP226" i="30"/>
  <c r="GZ13" i="4" s="1"/>
  <c r="GZ14" i="4" s="1"/>
  <c r="F228" i="29"/>
  <c r="BV228" i="30"/>
  <c r="IP12" i="4"/>
  <c r="IP9" i="4" l="1"/>
  <c r="GZ16" i="4"/>
  <c r="HB25" i="4"/>
  <c r="HB33" i="4" s="1"/>
  <c r="GY42" i="4"/>
  <c r="HA33" i="4"/>
  <c r="BX229" i="30"/>
  <c r="BN229" i="30"/>
  <c r="HC11" i="4" s="1"/>
  <c r="BR229" i="30"/>
  <c r="HC15" i="4" s="1"/>
  <c r="BP227" i="30"/>
  <c r="HA13" i="4" s="1"/>
  <c r="HA14" i="4" s="1"/>
  <c r="HA16" i="4" s="1"/>
  <c r="BW230" i="30"/>
  <c r="AY229" i="30"/>
  <c r="HC24" i="4"/>
  <c r="D230" i="29"/>
  <c r="E230" i="29" s="1"/>
  <c r="AW230" i="30"/>
  <c r="BH228" i="30"/>
  <c r="W228" i="29"/>
  <c r="BQ226" i="30"/>
  <c r="BS226" i="30" s="1"/>
  <c r="BY226" i="30" s="1"/>
  <c r="BB228" i="30"/>
  <c r="BC228" i="30"/>
  <c r="HB39" i="4" s="1"/>
  <c r="BD228" i="30"/>
  <c r="BV229" i="30"/>
  <c r="F229" i="29"/>
  <c r="W229" i="29" s="1"/>
  <c r="BH229" i="30"/>
  <c r="GZ41" i="4"/>
  <c r="BE227" i="30"/>
  <c r="BF227" i="30" s="1"/>
  <c r="HA38" i="4"/>
  <c r="AW231" i="30" l="1"/>
  <c r="D231" i="29"/>
  <c r="E231" i="29" s="1"/>
  <c r="HA41" i="4"/>
  <c r="HA42" i="4" s="1"/>
  <c r="F231" i="29"/>
  <c r="W231" i="29" s="1"/>
  <c r="BV231" i="30"/>
  <c r="BH231" i="30"/>
  <c r="HC4" i="4"/>
  <c r="HC9" i="4" s="1"/>
  <c r="HC12" i="4" s="1"/>
  <c r="BU229" i="30"/>
  <c r="BL229" i="30"/>
  <c r="BO229" i="30" s="1"/>
  <c r="BE228" i="30"/>
  <c r="BF228" i="30" s="1"/>
  <c r="HB38" i="4"/>
  <c r="HB4" i="4"/>
  <c r="BL228" i="30"/>
  <c r="BO228" i="30" s="1"/>
  <c r="BU228" i="30"/>
  <c r="HC25" i="4"/>
  <c r="HD24" i="4"/>
  <c r="AY230" i="30"/>
  <c r="BW231" i="30"/>
  <c r="BC229" i="30"/>
  <c r="HC39" i="4" s="1"/>
  <c r="BD229" i="30"/>
  <c r="BB229" i="30"/>
  <c r="BQ227" i="30"/>
  <c r="BS227" i="30" s="1"/>
  <c r="BY227" i="30" s="1"/>
  <c r="F230" i="29"/>
  <c r="W230" i="29" s="1"/>
  <c r="BV230" i="30"/>
  <c r="BH230" i="30"/>
  <c r="GZ42" i="4"/>
  <c r="BR230" i="30"/>
  <c r="HD15" i="4" s="1"/>
  <c r="BX230" i="30"/>
  <c r="BN230" i="30"/>
  <c r="HD11" i="4" s="1"/>
  <c r="D232" i="29" l="1"/>
  <c r="E232" i="29" s="1"/>
  <c r="AW232" i="30"/>
  <c r="BE229" i="30"/>
  <c r="BF229" i="30" s="1"/>
  <c r="HC38" i="4"/>
  <c r="BD230" i="30"/>
  <c r="BB230" i="30"/>
  <c r="BC230" i="30"/>
  <c r="HD39" i="4" s="1"/>
  <c r="BW232" i="30"/>
  <c r="HE24" i="4"/>
  <c r="AY231" i="30"/>
  <c r="HD25" i="4"/>
  <c r="HD33" i="4" s="1"/>
  <c r="BP228" i="30"/>
  <c r="HB13" i="4" s="1"/>
  <c r="HD4" i="4"/>
  <c r="HD9" i="4" s="1"/>
  <c r="HD12" i="4" s="1"/>
  <c r="BU230" i="30"/>
  <c r="BL230" i="30"/>
  <c r="BO230" i="30" s="1"/>
  <c r="HB9" i="4"/>
  <c r="BP229" i="30"/>
  <c r="HC13" i="4" s="1"/>
  <c r="HC14" i="4" s="1"/>
  <c r="HC16" i="4" s="1"/>
  <c r="BX231" i="30"/>
  <c r="BR231" i="30"/>
  <c r="HE15" i="4" s="1"/>
  <c r="BN231" i="30"/>
  <c r="HE11" i="4" s="1"/>
  <c r="HC33" i="4"/>
  <c r="HB41" i="4"/>
  <c r="HE4" i="4"/>
  <c r="HE9" i="4" s="1"/>
  <c r="BL231" i="30"/>
  <c r="BO231" i="30" s="1"/>
  <c r="BU231" i="30"/>
  <c r="HE12" i="4" l="1"/>
  <c r="BV233" i="30"/>
  <c r="F233" i="29"/>
  <c r="W233" i="29" s="1"/>
  <c r="BH233" i="30"/>
  <c r="BQ229" i="30"/>
  <c r="BS229" i="30" s="1"/>
  <c r="BY229" i="30" s="1"/>
  <c r="BP230" i="30"/>
  <c r="HD13" i="4" s="1"/>
  <c r="BQ230" i="30"/>
  <c r="BS230" i="30" s="1"/>
  <c r="BY230" i="30" s="1"/>
  <c r="BQ228" i="30"/>
  <c r="BS228" i="30" s="1"/>
  <c r="BY228" i="30" s="1"/>
  <c r="HE25" i="4"/>
  <c r="BV232" i="30"/>
  <c r="F232" i="29"/>
  <c r="HB42" i="4"/>
  <c r="BN232" i="30"/>
  <c r="HF11" i="4" s="1"/>
  <c r="BR232" i="30"/>
  <c r="HF15" i="4" s="1"/>
  <c r="BX232" i="30"/>
  <c r="HC41" i="4"/>
  <c r="HC42" i="4" s="1"/>
  <c r="D233" i="29"/>
  <c r="E233" i="29" s="1"/>
  <c r="AW233" i="30"/>
  <c r="BP231" i="30"/>
  <c r="HE13" i="4" s="1"/>
  <c r="HD14" i="4"/>
  <c r="HD16" i="4" s="1"/>
  <c r="HB12" i="4"/>
  <c r="HB14" i="4" s="1"/>
  <c r="BC231" i="30"/>
  <c r="HE39" i="4" s="1"/>
  <c r="BB231" i="30"/>
  <c r="BD231" i="30"/>
  <c r="HD38" i="4"/>
  <c r="BE230" i="30"/>
  <c r="BF230" i="30" s="1"/>
  <c r="AY232" i="30"/>
  <c r="BW233" i="30"/>
  <c r="HF24" i="4"/>
  <c r="BE231" i="30" l="1"/>
  <c r="BF231" i="30" s="1"/>
  <c r="HE38" i="4"/>
  <c r="D234" i="29"/>
  <c r="E234" i="29" s="1"/>
  <c r="AW234" i="30"/>
  <c r="HF25" i="4"/>
  <c r="HF33" i="4" s="1"/>
  <c r="HD41" i="4"/>
  <c r="HD42" i="4" s="1"/>
  <c r="BQ231" i="30"/>
  <c r="BS231" i="30" s="1"/>
  <c r="BY231" i="30" s="1"/>
  <c r="HE14" i="4"/>
  <c r="HE16" i="4" s="1"/>
  <c r="BR233" i="30"/>
  <c r="HG15" i="4" s="1"/>
  <c r="BN233" i="30"/>
  <c r="HG11" i="4" s="1"/>
  <c r="BX233" i="30"/>
  <c r="BB232" i="30"/>
  <c r="BD232" i="30"/>
  <c r="BC232" i="30"/>
  <c r="HF39" i="4" s="1"/>
  <c r="HB16" i="4"/>
  <c r="AY233" i="30"/>
  <c r="HG24" i="4"/>
  <c r="BW234" i="30"/>
  <c r="BH232" i="30"/>
  <c r="BL233" i="30"/>
  <c r="BU233" i="30"/>
  <c r="HG4" i="4"/>
  <c r="HG9" i="4" s="1"/>
  <c r="HG12" i="4" s="1"/>
  <c r="W232" i="29"/>
  <c r="HE33" i="4"/>
  <c r="BO233" i="30" l="1"/>
  <c r="D235" i="29"/>
  <c r="E235" i="29" s="1"/>
  <c r="AW235" i="30"/>
  <c r="HG25" i="4"/>
  <c r="BV234" i="30"/>
  <c r="F234" i="29"/>
  <c r="BC233" i="30"/>
  <c r="HG39" i="4" s="1"/>
  <c r="BB233" i="30"/>
  <c r="BD233" i="30"/>
  <c r="HE41" i="4"/>
  <c r="BP233" i="30"/>
  <c r="HG13" i="4" s="1"/>
  <c r="HG14" i="4" s="1"/>
  <c r="HG16" i="4" s="1"/>
  <c r="BQ233" i="30"/>
  <c r="BS233" i="30" s="1"/>
  <c r="BY233" i="30" s="1"/>
  <c r="HF4" i="4"/>
  <c r="BL232" i="30"/>
  <c r="BO232" i="30" s="1"/>
  <c r="BU232" i="30"/>
  <c r="BR234" i="30"/>
  <c r="HH15" i="4" s="1"/>
  <c r="BX234" i="30"/>
  <c r="BN234" i="30"/>
  <c r="HH11" i="4" s="1"/>
  <c r="BE232" i="30"/>
  <c r="BF232" i="30" s="1"/>
  <c r="HF38" i="4"/>
  <c r="BW235" i="30"/>
  <c r="HH24" i="4"/>
  <c r="AY234" i="30"/>
  <c r="BX235" i="30" l="1"/>
  <c r="BR235" i="30"/>
  <c r="HI15" i="4" s="1"/>
  <c r="BN235" i="30"/>
  <c r="HI11" i="4" s="1"/>
  <c r="W234" i="29"/>
  <c r="HG33" i="4"/>
  <c r="HF41" i="4"/>
  <c r="HF42" i="4" s="1"/>
  <c r="BD234" i="30"/>
  <c r="BB234" i="30"/>
  <c r="BC234" i="30"/>
  <c r="HH39" i="4" s="1"/>
  <c r="HE42" i="4"/>
  <c r="AY235" i="30"/>
  <c r="BW236" i="30"/>
  <c r="HI24" i="4"/>
  <c r="AW236" i="30"/>
  <c r="D236" i="29"/>
  <c r="E236" i="29" s="1"/>
  <c r="HH25" i="4"/>
  <c r="HH33" i="4" s="1"/>
  <c r="BP232" i="30"/>
  <c r="HF13" i="4" s="1"/>
  <c r="F235" i="29"/>
  <c r="W235" i="29" s="1"/>
  <c r="BV235" i="30"/>
  <c r="BH235" i="30"/>
  <c r="HG38" i="4"/>
  <c r="HG41" i="4" s="1"/>
  <c r="HG42" i="4" s="1"/>
  <c r="BE233" i="30"/>
  <c r="BF233" i="30" s="1"/>
  <c r="HF9" i="4"/>
  <c r="BH234" i="30"/>
  <c r="BQ232" i="30" l="1"/>
  <c r="BS232" i="30" s="1"/>
  <c r="BY232" i="30" s="1"/>
  <c r="AW237" i="30"/>
  <c r="D237" i="29"/>
  <c r="E237" i="29" s="1"/>
  <c r="HH4" i="4"/>
  <c r="BU234" i="30"/>
  <c r="BL234" i="30"/>
  <c r="BO234" i="30" s="1"/>
  <c r="HJ24" i="4"/>
  <c r="BW237" i="30"/>
  <c r="AY236" i="30"/>
  <c r="BX236" i="30"/>
  <c r="BN236" i="30"/>
  <c r="HJ11" i="4" s="1"/>
  <c r="BR236" i="30"/>
  <c r="HJ15" i="4" s="1"/>
  <c r="F236" i="29"/>
  <c r="W236" i="29" s="1"/>
  <c r="BV236" i="30"/>
  <c r="BH236" i="30"/>
  <c r="BD235" i="30"/>
  <c r="BB235" i="30"/>
  <c r="BC235" i="30"/>
  <c r="HI39" i="4" s="1"/>
  <c r="HF12" i="4"/>
  <c r="BL235" i="30"/>
  <c r="BO235" i="30" s="1"/>
  <c r="BU235" i="30"/>
  <c r="HI4" i="4"/>
  <c r="HI9" i="4" s="1"/>
  <c r="HI12" i="4" s="1"/>
  <c r="HF14" i="4"/>
  <c r="HI25" i="4"/>
  <c r="HI33" i="4" s="1"/>
  <c r="HH38" i="4"/>
  <c r="HH41" i="4" s="1"/>
  <c r="HH42" i="4" s="1"/>
  <c r="BE234" i="30"/>
  <c r="BF234" i="30" s="1"/>
  <c r="BC236" i="30" l="1"/>
  <c r="HJ39" i="4" s="1"/>
  <c r="BB236" i="30"/>
  <c r="BD236" i="30"/>
  <c r="D238" i="29"/>
  <c r="E238" i="29" s="1"/>
  <c r="AW238" i="30"/>
  <c r="BR237" i="30"/>
  <c r="HK15" i="4" s="1"/>
  <c r="BX237" i="30"/>
  <c r="BN237" i="30"/>
  <c r="HK11" i="4" s="1"/>
  <c r="HH9" i="4"/>
  <c r="BW238" i="30"/>
  <c r="AY237" i="30"/>
  <c r="HK24" i="4"/>
  <c r="BP235" i="30"/>
  <c r="HI13" i="4" s="1"/>
  <c r="HI14" i="4" s="1"/>
  <c r="HI16" i="4" s="1"/>
  <c r="HJ4" i="4"/>
  <c r="HJ9" i="4" s="1"/>
  <c r="HJ12" i="4" s="1"/>
  <c r="BL236" i="30"/>
  <c r="BO236" i="30" s="1"/>
  <c r="BU236" i="30"/>
  <c r="HJ25" i="4"/>
  <c r="F237" i="29"/>
  <c r="W237" i="29" s="1"/>
  <c r="BV237" i="30"/>
  <c r="BH237" i="30"/>
  <c r="HF16" i="4"/>
  <c r="HI38" i="4"/>
  <c r="BE235" i="30"/>
  <c r="BF235" i="30" s="1"/>
  <c r="BP234" i="30"/>
  <c r="HH13" i="4" s="1"/>
  <c r="BQ234" i="30" l="1"/>
  <c r="BS234" i="30" s="1"/>
  <c r="BY234" i="30" s="1"/>
  <c r="HJ33" i="4"/>
  <c r="HK25" i="4"/>
  <c r="HH12" i="4"/>
  <c r="HH14" i="4" s="1"/>
  <c r="AW239" i="30"/>
  <c r="U285" i="30"/>
  <c r="D239" i="29"/>
  <c r="HK4" i="4"/>
  <c r="HK9" i="4" s="1"/>
  <c r="HK12" i="4" s="1"/>
  <c r="BU237" i="30"/>
  <c r="BL237" i="30"/>
  <c r="BO237" i="30" s="1"/>
  <c r="BD237" i="30"/>
  <c r="BB237" i="30"/>
  <c r="BC237" i="30"/>
  <c r="HK39" i="4" s="1"/>
  <c r="BP236" i="30"/>
  <c r="HJ13" i="4" s="1"/>
  <c r="HJ14" i="4" s="1"/>
  <c r="HJ16" i="4" s="1"/>
  <c r="BV238" i="30"/>
  <c r="F238" i="29"/>
  <c r="W238" i="29" s="1"/>
  <c r="BH238" i="30"/>
  <c r="BN238" i="30"/>
  <c r="HL11" i="4" s="1"/>
  <c r="BX238" i="30"/>
  <c r="BR238" i="30"/>
  <c r="HL15" i="4" s="1"/>
  <c r="HJ38" i="4"/>
  <c r="BE236" i="30"/>
  <c r="BF236" i="30" s="1"/>
  <c r="HI41" i="4"/>
  <c r="BQ235" i="30"/>
  <c r="BS235" i="30" s="1"/>
  <c r="BY235" i="30" s="1"/>
  <c r="BW239" i="30"/>
  <c r="AY238" i="30"/>
  <c r="HL24" i="4"/>
  <c r="BQ236" i="30" l="1"/>
  <c r="BS236" i="30" s="1"/>
  <c r="BY236" i="30" s="1"/>
  <c r="F240" i="29"/>
  <c r="BV240" i="30"/>
  <c r="AW240" i="30"/>
  <c r="D240" i="29"/>
  <c r="E240" i="29" s="1"/>
  <c r="HL25" i="4"/>
  <c r="HJ41" i="4"/>
  <c r="HJ42" i="4" s="1"/>
  <c r="BE237" i="30"/>
  <c r="BF237" i="30" s="1"/>
  <c r="HK38" i="4"/>
  <c r="BD238" i="30"/>
  <c r="BB238" i="30"/>
  <c r="BC238" i="30"/>
  <c r="HL39" i="4" s="1"/>
  <c r="AY239" i="30"/>
  <c r="HM24" i="4"/>
  <c r="HM25" i="4" s="1"/>
  <c r="HM33" i="4" s="1"/>
  <c r="BW240" i="30"/>
  <c r="HH16" i="4"/>
  <c r="HK33" i="4"/>
  <c r="BR239" i="30"/>
  <c r="HM15" i="4" s="1"/>
  <c r="BX239" i="30"/>
  <c r="BN239" i="30"/>
  <c r="HM11" i="4" s="1"/>
  <c r="HI42" i="4"/>
  <c r="HL4" i="4"/>
  <c r="HL9" i="4" s="1"/>
  <c r="BL238" i="30"/>
  <c r="BO238" i="30" s="1"/>
  <c r="BU238" i="30"/>
  <c r="BV239" i="30"/>
  <c r="F239" i="29"/>
  <c r="W239" i="29" s="1"/>
  <c r="W285" i="29" s="1"/>
  <c r="B28" i="12" s="1"/>
  <c r="C28" i="12" s="1"/>
  <c r="D28" i="12" s="1"/>
  <c r="BH239" i="30"/>
  <c r="BP237" i="30"/>
  <c r="HK13" i="4" s="1"/>
  <c r="HK14" i="4" s="1"/>
  <c r="BQ237" i="30"/>
  <c r="BS237" i="30" s="1"/>
  <c r="BY237" i="30" s="1"/>
  <c r="E239" i="29"/>
  <c r="E285" i="29" s="1"/>
  <c r="D285" i="29"/>
  <c r="F28" i="12" l="1"/>
  <c r="J28" i="12"/>
  <c r="E28" i="12"/>
  <c r="I50" i="12"/>
  <c r="E50" i="12"/>
  <c r="M28" i="12"/>
  <c r="H28" i="12"/>
  <c r="H50" i="12"/>
  <c r="G28" i="12"/>
  <c r="L50" i="12"/>
  <c r="J50" i="12"/>
  <c r="M50" i="12"/>
  <c r="F50" i="12"/>
  <c r="K50" i="12"/>
  <c r="O28" i="12"/>
  <c r="Q28" i="12" s="1"/>
  <c r="R28" i="12" s="1"/>
  <c r="N50" i="12"/>
  <c r="I28" i="12"/>
  <c r="P28" i="12"/>
  <c r="L28" i="12"/>
  <c r="G50" i="12"/>
  <c r="N28" i="12"/>
  <c r="K28" i="12"/>
  <c r="HK16" i="4"/>
  <c r="BB239" i="30"/>
  <c r="BC239" i="30"/>
  <c r="HM39" i="4" s="1"/>
  <c r="BD239" i="30"/>
  <c r="HM4" i="4"/>
  <c r="HM9" i="4" s="1"/>
  <c r="HM12" i="4" s="1"/>
  <c r="BL239" i="30"/>
  <c r="BO239" i="30" s="1"/>
  <c r="BU239" i="30"/>
  <c r="BE238" i="30"/>
  <c r="BF238" i="30" s="1"/>
  <c r="HL38" i="4"/>
  <c r="HN24" i="4"/>
  <c r="AY240" i="30"/>
  <c r="BW241" i="30"/>
  <c r="HL12" i="4"/>
  <c r="IQ9" i="4"/>
  <c r="D241" i="29"/>
  <c r="E241" i="29" s="1"/>
  <c r="AW241" i="30"/>
  <c r="BX240" i="30"/>
  <c r="BN240" i="30"/>
  <c r="HN11" i="4" s="1"/>
  <c r="BR240" i="30"/>
  <c r="HN15" i="4" s="1"/>
  <c r="HK41" i="4"/>
  <c r="BH240" i="30"/>
  <c r="W240" i="29"/>
  <c r="BP238" i="30"/>
  <c r="HL13" i="4" s="1"/>
  <c r="BQ238" i="30"/>
  <c r="BS238" i="30" s="1"/>
  <c r="BY238" i="30" s="1"/>
  <c r="HL33" i="4"/>
  <c r="HL14" i="4" l="1"/>
  <c r="HL16" i="4" s="1"/>
  <c r="HK42" i="4"/>
  <c r="BC240" i="30"/>
  <c r="HN39" i="4" s="1"/>
  <c r="BB240" i="30"/>
  <c r="BD240" i="30"/>
  <c r="BP239" i="30"/>
  <c r="HM13" i="4" s="1"/>
  <c r="T28" i="12"/>
  <c r="S28" i="12"/>
  <c r="BW242" i="30"/>
  <c r="AY241" i="30"/>
  <c r="HO24" i="4"/>
  <c r="F241" i="29"/>
  <c r="BV241" i="30"/>
  <c r="HN25" i="4"/>
  <c r="IQ12" i="4"/>
  <c r="HM14" i="4"/>
  <c r="HM16" i="4" s="1"/>
  <c r="AW242" i="30"/>
  <c r="D242" i="29"/>
  <c r="E242" i="29" s="1"/>
  <c r="HL41" i="4"/>
  <c r="HL42" i="4" s="1"/>
  <c r="BE239" i="30"/>
  <c r="BF239" i="30" s="1"/>
  <c r="HM38" i="4"/>
  <c r="HN4" i="4"/>
  <c r="BL240" i="30"/>
  <c r="BO240" i="30" s="1"/>
  <c r="BU240" i="30"/>
  <c r="BR241" i="30"/>
  <c r="HO15" i="4" s="1"/>
  <c r="BX241" i="30"/>
  <c r="BN241" i="30"/>
  <c r="HO11" i="4" s="1"/>
  <c r="IQ14" i="4"/>
  <c r="BH241" i="30" l="1"/>
  <c r="HO25" i="4"/>
  <c r="HO33" i="4" s="1"/>
  <c r="BV242" i="30"/>
  <c r="F242" i="29"/>
  <c r="W242" i="29" s="1"/>
  <c r="BH242" i="30"/>
  <c r="BP240" i="30"/>
  <c r="HN13" i="4" s="1"/>
  <c r="HM41" i="4"/>
  <c r="HM42" i="4" s="1"/>
  <c r="BB241" i="30"/>
  <c r="BC241" i="30"/>
  <c r="HO39" i="4" s="1"/>
  <c r="BD241" i="30"/>
  <c r="D243" i="29"/>
  <c r="E243" i="29" s="1"/>
  <c r="AW243" i="30"/>
  <c r="BV243" i="30"/>
  <c r="F243" i="29"/>
  <c r="W243" i="29" s="1"/>
  <c r="BH243" i="30"/>
  <c r="HN9" i="4"/>
  <c r="BW243" i="30"/>
  <c r="HP24" i="4"/>
  <c r="AY242" i="30"/>
  <c r="HN33" i="4"/>
  <c r="BR242" i="30"/>
  <c r="HP15" i="4" s="1"/>
  <c r="BN242" i="30"/>
  <c r="HP11" i="4" s="1"/>
  <c r="BX242" i="30"/>
  <c r="BQ239" i="30"/>
  <c r="BS239" i="30" s="1"/>
  <c r="BE240" i="30"/>
  <c r="BF240" i="30" s="1"/>
  <c r="HN38" i="4"/>
  <c r="W241" i="29"/>
  <c r="BD242" i="30" l="1"/>
  <c r="BC242" i="30"/>
  <c r="HP39" i="4" s="1"/>
  <c r="BB242" i="30"/>
  <c r="BW244" i="30"/>
  <c r="HQ24" i="4"/>
  <c r="AY243" i="30"/>
  <c r="BL242" i="30"/>
  <c r="BO242" i="30" s="1"/>
  <c r="HP4" i="4"/>
  <c r="HP9" i="4" s="1"/>
  <c r="HP12" i="4" s="1"/>
  <c r="BU242" i="30"/>
  <c r="HO4" i="4"/>
  <c r="BL241" i="30"/>
  <c r="BO241" i="30" s="1"/>
  <c r="BU241" i="30"/>
  <c r="D244" i="29"/>
  <c r="E244" i="29" s="1"/>
  <c r="AW244" i="30"/>
  <c r="HN41" i="4"/>
  <c r="HP25" i="4"/>
  <c r="HN12" i="4"/>
  <c r="HQ4" i="4"/>
  <c r="HQ9" i="4" s="1"/>
  <c r="BL243" i="30"/>
  <c r="BU243" i="30"/>
  <c r="BE241" i="30"/>
  <c r="BF241" i="30" s="1"/>
  <c r="HO38" i="4"/>
  <c r="BN243" i="30"/>
  <c r="HQ11" i="4" s="1"/>
  <c r="BR243" i="30"/>
  <c r="HQ15" i="4" s="1"/>
  <c r="BX243" i="30"/>
  <c r="BQ240" i="30"/>
  <c r="BS240" i="30" s="1"/>
  <c r="AW245" i="30" l="1"/>
  <c r="D245" i="29"/>
  <c r="E245" i="29" s="1"/>
  <c r="HR24" i="4"/>
  <c r="AY244" i="30"/>
  <c r="BW245" i="30"/>
  <c r="BB243" i="30"/>
  <c r="BD243" i="30"/>
  <c r="BC243" i="30"/>
  <c r="HQ39" i="4" s="1"/>
  <c r="BO243" i="30"/>
  <c r="BP241" i="30"/>
  <c r="HO13" i="4" s="1"/>
  <c r="BQ241" i="30"/>
  <c r="BS241" i="30" s="1"/>
  <c r="BP242" i="30"/>
  <c r="HP13" i="4" s="1"/>
  <c r="HP14" i="4" s="1"/>
  <c r="HP16" i="4" s="1"/>
  <c r="HQ25" i="4"/>
  <c r="HQ33" i="4" s="1"/>
  <c r="HO41" i="4"/>
  <c r="HQ12" i="4"/>
  <c r="HN42" i="4"/>
  <c r="F244" i="29"/>
  <c r="BV244" i="30"/>
  <c r="HO9" i="4"/>
  <c r="BR244" i="30"/>
  <c r="HR15" i="4" s="1"/>
  <c r="BX244" i="30"/>
  <c r="BN244" i="30"/>
  <c r="HR11" i="4" s="1"/>
  <c r="HN14" i="4"/>
  <c r="HP33" i="4"/>
  <c r="BE242" i="30"/>
  <c r="BF242" i="30" s="1"/>
  <c r="HP38" i="4"/>
  <c r="AW246" i="30" l="1"/>
  <c r="D246" i="29"/>
  <c r="E246" i="29" s="1"/>
  <c r="HP41" i="4"/>
  <c r="HO12" i="4"/>
  <c r="HO42" i="4"/>
  <c r="BP243" i="30"/>
  <c r="HQ13" i="4" s="1"/>
  <c r="HQ14" i="4" s="1"/>
  <c r="HQ16" i="4" s="1"/>
  <c r="BQ243" i="30"/>
  <c r="BS243" i="30" s="1"/>
  <c r="HR25" i="4"/>
  <c r="AY245" i="30"/>
  <c r="HS24" i="4"/>
  <c r="BW246" i="30"/>
  <c r="HN16" i="4"/>
  <c r="W244" i="29"/>
  <c r="F245" i="29"/>
  <c r="W245" i="29" s="1"/>
  <c r="BV245" i="30"/>
  <c r="BH245" i="30"/>
  <c r="BH244" i="30"/>
  <c r="BQ242" i="30"/>
  <c r="BS242" i="30" s="1"/>
  <c r="HO14" i="4"/>
  <c r="HO16" i="4" s="1"/>
  <c r="BN245" i="30"/>
  <c r="HS11" i="4" s="1"/>
  <c r="BR245" i="30"/>
  <c r="HS15" i="4" s="1"/>
  <c r="BX245" i="30"/>
  <c r="BE243" i="30"/>
  <c r="BF243" i="30" s="1"/>
  <c r="HQ38" i="4"/>
  <c r="BB244" i="30"/>
  <c r="BD244" i="30"/>
  <c r="BC244" i="30"/>
  <c r="HR39" i="4" s="1"/>
  <c r="BE244" i="30" l="1"/>
  <c r="BF244" i="30" s="1"/>
  <c r="HR38" i="4"/>
  <c r="BB245" i="30"/>
  <c r="BC245" i="30"/>
  <c r="HS39" i="4" s="1"/>
  <c r="BD245" i="30"/>
  <c r="HQ41" i="4"/>
  <c r="HR4" i="4"/>
  <c r="BL244" i="30"/>
  <c r="BO244" i="30" s="1"/>
  <c r="BU244" i="30"/>
  <c r="D247" i="29"/>
  <c r="E247" i="29" s="1"/>
  <c r="AW247" i="30"/>
  <c r="BN246" i="30"/>
  <c r="HT11" i="4" s="1"/>
  <c r="BR246" i="30"/>
  <c r="HT15" i="4" s="1"/>
  <c r="BX246" i="30"/>
  <c r="HR33" i="4"/>
  <c r="HP42" i="4"/>
  <c r="HT24" i="4"/>
  <c r="HT25" i="4" s="1"/>
  <c r="HT33" i="4" s="1"/>
  <c r="BW247" i="30"/>
  <c r="AY246" i="30"/>
  <c r="HS4" i="4"/>
  <c r="HS9" i="4" s="1"/>
  <c r="HS12" i="4" s="1"/>
  <c r="BL245" i="30"/>
  <c r="BO245" i="30" s="1"/>
  <c r="BU245" i="30"/>
  <c r="HS25" i="4"/>
  <c r="HS33" i="4" s="1"/>
  <c r="F246" i="29"/>
  <c r="W246" i="29" s="1"/>
  <c r="BV246" i="30"/>
  <c r="BD246" i="30" l="1"/>
  <c r="BB246" i="30"/>
  <c r="BC246" i="30"/>
  <c r="HT39" i="4" s="1"/>
  <c r="D248" i="29"/>
  <c r="E248" i="29" s="1"/>
  <c r="AW248" i="30"/>
  <c r="BR247" i="30"/>
  <c r="HU15" i="4" s="1"/>
  <c r="BX247" i="30"/>
  <c r="BN247" i="30"/>
  <c r="HU11" i="4" s="1"/>
  <c r="BW248" i="30"/>
  <c r="AY247" i="30"/>
  <c r="HU24" i="4"/>
  <c r="HS38" i="4"/>
  <c r="BE245" i="30"/>
  <c r="BF245" i="30" s="1"/>
  <c r="BP245" i="30"/>
  <c r="HS13" i="4" s="1"/>
  <c r="HS14" i="4" s="1"/>
  <c r="HS16" i="4" s="1"/>
  <c r="BP244" i="30"/>
  <c r="HR13" i="4" s="1"/>
  <c r="HR41" i="4"/>
  <c r="F248" i="29"/>
  <c r="W248" i="29" s="1"/>
  <c r="BV248" i="30"/>
  <c r="BH248" i="30"/>
  <c r="HR9" i="4"/>
  <c r="BH246" i="30"/>
  <c r="HQ42" i="4"/>
  <c r="BV247" i="30"/>
  <c r="F247" i="29"/>
  <c r="W247" i="29" s="1"/>
  <c r="BH247" i="30"/>
  <c r="HR42" i="4" l="1"/>
  <c r="HS41" i="4"/>
  <c r="BB247" i="30"/>
  <c r="BD247" i="30"/>
  <c r="BC247" i="30"/>
  <c r="HU39" i="4" s="1"/>
  <c r="HT38" i="4"/>
  <c r="BE246" i="30"/>
  <c r="BF246" i="30" s="1"/>
  <c r="HU4" i="4"/>
  <c r="HU9" i="4" s="1"/>
  <c r="HU12" i="4" s="1"/>
  <c r="BU247" i="30"/>
  <c r="BL247" i="30"/>
  <c r="BO247" i="30" s="1"/>
  <c r="HV4" i="4"/>
  <c r="HV9" i="4" s="1"/>
  <c r="BU248" i="30"/>
  <c r="BL248" i="30"/>
  <c r="BQ245" i="30"/>
  <c r="BS245" i="30" s="1"/>
  <c r="BX248" i="30"/>
  <c r="BR248" i="30"/>
  <c r="HV15" i="4" s="1"/>
  <c r="BN248" i="30"/>
  <c r="HV11" i="4" s="1"/>
  <c r="HV24" i="4"/>
  <c r="AY248" i="30"/>
  <c r="BW249" i="30"/>
  <c r="D249" i="29"/>
  <c r="E249" i="29" s="1"/>
  <c r="AW249" i="30"/>
  <c r="HT4" i="4"/>
  <c r="BL246" i="30"/>
  <c r="BO246" i="30" s="1"/>
  <c r="BU246" i="30"/>
  <c r="HR12" i="4"/>
  <c r="HR14" i="4" s="1"/>
  <c r="BQ244" i="30"/>
  <c r="BS244" i="30" s="1"/>
  <c r="HU25" i="4"/>
  <c r="HR16" i="4" l="1"/>
  <c r="HT9" i="4"/>
  <c r="BB248" i="30"/>
  <c r="BD248" i="30"/>
  <c r="BC248" i="30"/>
  <c r="HV39" i="4" s="1"/>
  <c r="HV12" i="4"/>
  <c r="HU38" i="4"/>
  <c r="BE247" i="30"/>
  <c r="BF247" i="30" s="1"/>
  <c r="AW250" i="30"/>
  <c r="D250" i="29"/>
  <c r="E250" i="29" s="1"/>
  <c r="HW24" i="4"/>
  <c r="IJ24" i="4" s="1" a="1"/>
  <c r="IJ24" i="4" s="1"/>
  <c r="BW250" i="30"/>
  <c r="AY249" i="30"/>
  <c r="HV25" i="4"/>
  <c r="HV33" i="4" s="1"/>
  <c r="II24" i="4" a="1"/>
  <c r="II24" i="4" s="1"/>
  <c r="IR24" i="4" a="1"/>
  <c r="IR24" i="4" s="1"/>
  <c r="BV249" i="30"/>
  <c r="F249" i="29"/>
  <c r="W249" i="29" s="1"/>
  <c r="BH249" i="30"/>
  <c r="HS42" i="4"/>
  <c r="HU33" i="4"/>
  <c r="BO248" i="30"/>
  <c r="BP246" i="30"/>
  <c r="HT13" i="4" s="1"/>
  <c r="BN249" i="30"/>
  <c r="HW11" i="4" s="1"/>
  <c r="BX249" i="30"/>
  <c r="BR249" i="30"/>
  <c r="HW15" i="4" s="1"/>
  <c r="BP247" i="30"/>
  <c r="HU13" i="4" s="1"/>
  <c r="HU14" i="4" s="1"/>
  <c r="HU16" i="4" s="1"/>
  <c r="HT41" i="4"/>
  <c r="IP24" i="4" l="1" a="1"/>
  <c r="IP24" i="4" s="1"/>
  <c r="IA24" i="4" a="1"/>
  <c r="IA24" i="4" s="1"/>
  <c r="IQ24" i="4" a="1"/>
  <c r="IQ24" i="4" s="1"/>
  <c r="HZ24" i="4" a="1"/>
  <c r="HZ24" i="4" s="1"/>
  <c r="IB24" i="4" a="1"/>
  <c r="IB24" i="4" s="1"/>
  <c r="IG24" i="4" a="1"/>
  <c r="IG24" i="4" s="1"/>
  <c r="U286" i="30"/>
  <c r="AW251" i="30"/>
  <c r="D251" i="29"/>
  <c r="HW4" i="4"/>
  <c r="BU249" i="30"/>
  <c r="BL249" i="30"/>
  <c r="BO249" i="30" s="1"/>
  <c r="IN24" i="4" a="1"/>
  <c r="IN24" i="4" s="1"/>
  <c r="HY24" i="4" a="1"/>
  <c r="HY24" i="4" s="1"/>
  <c r="HT42" i="4"/>
  <c r="BV250" i="30"/>
  <c r="F250" i="29"/>
  <c r="W250" i="29" s="1"/>
  <c r="BH250" i="30"/>
  <c r="BQ247" i="30"/>
  <c r="BS247" i="30" s="1"/>
  <c r="IJ11" i="4"/>
  <c r="IK11" i="4"/>
  <c r="IL11" i="4"/>
  <c r="IM11" i="4"/>
  <c r="IN11" i="4"/>
  <c r="IO11" i="4"/>
  <c r="IP11" i="4"/>
  <c r="IQ11" i="4"/>
  <c r="IR11" i="4"/>
  <c r="BP248" i="30"/>
  <c r="HV13" i="4" s="1"/>
  <c r="HV14" i="4" s="1"/>
  <c r="HV16" i="4" s="1"/>
  <c r="IE24" i="4" a="1"/>
  <c r="IE24" i="4" s="1"/>
  <c r="IC24" i="4" a="1"/>
  <c r="IC24" i="4" s="1"/>
  <c r="BB249" i="30"/>
  <c r="BD249" i="30"/>
  <c r="BC249" i="30"/>
  <c r="HW39" i="4" s="1"/>
  <c r="IK39" i="4" s="1" a="1"/>
  <c r="IK39" i="4" s="1"/>
  <c r="IL39" i="4" a="1"/>
  <c r="IL39" i="4" s="1"/>
  <c r="IN39" i="4" a="1"/>
  <c r="IN39" i="4" s="1"/>
  <c r="IQ39" i="4" a="1"/>
  <c r="IQ39" i="4" s="1"/>
  <c r="IJ39" i="4" a="1"/>
  <c r="IJ39" i="4" s="1"/>
  <c r="IH39" i="4" a="1"/>
  <c r="IH39" i="4" s="1"/>
  <c r="IR39" i="4" a="1"/>
  <c r="IR39" i="4" s="1"/>
  <c r="HT12" i="4"/>
  <c r="HT14" i="4" s="1"/>
  <c r="BQ246" i="30"/>
  <c r="BS246" i="30" s="1"/>
  <c r="BN250" i="30"/>
  <c r="BX250" i="30"/>
  <c r="BR250" i="30"/>
  <c r="AY250" i="30"/>
  <c r="BW251" i="30"/>
  <c r="HU41" i="4"/>
  <c r="F251" i="29"/>
  <c r="W251" i="29" s="1"/>
  <c r="BV251" i="30"/>
  <c r="BH251" i="30"/>
  <c r="IJ15" i="4"/>
  <c r="IK15" i="4"/>
  <c r="IL15" i="4"/>
  <c r="IM15" i="4"/>
  <c r="IN15" i="4"/>
  <c r="IO15" i="4"/>
  <c r="IP15" i="4"/>
  <c r="IQ15" i="4"/>
  <c r="IR15" i="4"/>
  <c r="HW25" i="4"/>
  <c r="IK24" i="4" a="1"/>
  <c r="IK24" i="4" s="1"/>
  <c r="IO24" i="4" a="1"/>
  <c r="IO24" i="4" s="1"/>
  <c r="IL24" i="4" a="1"/>
  <c r="IL24" i="4" s="1"/>
  <c r="IH24" i="4" a="1"/>
  <c r="IH24" i="4" s="1"/>
  <c r="IM24" i="4" a="1"/>
  <c r="IM24" i="4" s="1"/>
  <c r="IF24" i="4" a="1"/>
  <c r="IF24" i="4" s="1"/>
  <c r="ID24" i="4" a="1"/>
  <c r="ID24" i="4" s="1"/>
  <c r="BE248" i="30"/>
  <c r="BF248" i="30" s="1"/>
  <c r="HV38" i="4"/>
  <c r="HY39" i="4" l="1" a="1"/>
  <c r="HY39" i="4" s="1"/>
  <c r="IO39" i="4" a="1"/>
  <c r="IO39" i="4" s="1"/>
  <c r="IC39" i="4" a="1"/>
  <c r="IC39" i="4" s="1"/>
  <c r="II39" i="4" a="1"/>
  <c r="II39" i="4" s="1"/>
  <c r="IB39" i="4" a="1"/>
  <c r="IB39" i="4" s="1"/>
  <c r="IM39" i="4" a="1"/>
  <c r="IM39" i="4" s="1"/>
  <c r="BC250" i="30"/>
  <c r="BB250" i="30"/>
  <c r="BD250" i="30"/>
  <c r="IG39" i="4" a="1"/>
  <c r="IG39" i="4" s="1"/>
  <c r="IF39" i="4" a="1"/>
  <c r="IF39" i="4" s="1"/>
  <c r="IP39" i="4" a="1"/>
  <c r="IP39" i="4" s="1"/>
  <c r="IE39" i="4" a="1"/>
  <c r="IE39" i="4" s="1"/>
  <c r="IA39" i="4" a="1"/>
  <c r="IA39" i="4" s="1"/>
  <c r="AY251" i="30"/>
  <c r="BW252" i="30"/>
  <c r="F252" i="29"/>
  <c r="BV252" i="30"/>
  <c r="BL251" i="30"/>
  <c r="BU251" i="30"/>
  <c r="BL250" i="30"/>
  <c r="BO250" i="30" s="1"/>
  <c r="BP250" i="30" s="1"/>
  <c r="BQ250" i="30" s="1"/>
  <c r="BS250" i="30" s="1"/>
  <c r="BU250" i="30"/>
  <c r="BP249" i="30"/>
  <c r="HW13" i="4" s="1"/>
  <c r="HV41" i="4"/>
  <c r="D252" i="29"/>
  <c r="E252" i="29" s="1"/>
  <c r="AW252" i="30"/>
  <c r="HW33" i="4"/>
  <c r="IJ25" i="4" a="1"/>
  <c r="IJ25" i="4" s="1"/>
  <c r="IP25" i="4" a="1"/>
  <c r="IP25" i="4" s="1"/>
  <c r="IL25" i="4" a="1"/>
  <c r="IL25" i="4" s="1"/>
  <c r="HZ25" i="4" a="1"/>
  <c r="HZ25" i="4" s="1"/>
  <c r="IQ25" i="4" a="1"/>
  <c r="IQ25" i="4" s="1"/>
  <c r="IH25" i="4" a="1"/>
  <c r="IH25" i="4" s="1"/>
  <c r="ID25" i="4" a="1"/>
  <c r="ID25" i="4" s="1"/>
  <c r="IF25" i="4" a="1"/>
  <c r="IF25" i="4" s="1"/>
  <c r="IR25" i="4" a="1"/>
  <c r="IR25" i="4" s="1"/>
  <c r="IB25" i="4" a="1"/>
  <c r="IB25" i="4" s="1"/>
  <c r="IE25" i="4" a="1"/>
  <c r="IE25" i="4" s="1"/>
  <c r="HY25" i="4" a="1"/>
  <c r="HY25" i="4" s="1"/>
  <c r="IM25" i="4" a="1"/>
  <c r="IM25" i="4" s="1"/>
  <c r="IK25" i="4" a="1"/>
  <c r="IK25" i="4" s="1"/>
  <c r="IC25" i="4" a="1"/>
  <c r="IC25" i="4" s="1"/>
  <c r="IO25" i="4" a="1"/>
  <c r="IO25" i="4" s="1"/>
  <c r="IG25" i="4" a="1"/>
  <c r="IG25" i="4" s="1"/>
  <c r="IA25" i="4" a="1"/>
  <c r="IA25" i="4" s="1"/>
  <c r="II25" i="4" a="1"/>
  <c r="II25" i="4" s="1"/>
  <c r="IN25" i="4" a="1"/>
  <c r="IN25" i="4" s="1"/>
  <c r="HT16" i="4"/>
  <c r="HU42" i="4"/>
  <c r="ID41" i="4" a="1"/>
  <c r="ID41" i="4" s="1"/>
  <c r="ID39" i="4" a="1"/>
  <c r="ID39" i="4" s="1"/>
  <c r="HW38" i="4"/>
  <c r="HW41" i="4" s="1"/>
  <c r="HW42" i="4" s="1"/>
  <c r="BE249" i="30"/>
  <c r="BF249" i="30" s="1"/>
  <c r="IA41" i="4" a="1"/>
  <c r="IA41" i="4" s="1"/>
  <c r="IR41" i="4" a="1"/>
  <c r="IR41" i="4" s="1"/>
  <c r="BX251" i="30"/>
  <c r="BR251" i="30"/>
  <c r="BN251" i="30"/>
  <c r="HZ39" i="4" a="1"/>
  <c r="HZ39" i="4" s="1"/>
  <c r="BQ248" i="30"/>
  <c r="BS248" i="30" s="1"/>
  <c r="HW9" i="4"/>
  <c r="IK4" i="4"/>
  <c r="IM4" i="4"/>
  <c r="IN4" i="4"/>
  <c r="IP4" i="4"/>
  <c r="IQ4" i="4"/>
  <c r="IR4" i="4"/>
  <c r="E251" i="29"/>
  <c r="E286" i="29" s="1"/>
  <c r="D286" i="29"/>
  <c r="II38" i="4" a="1"/>
  <c r="II38" i="4" s="1"/>
  <c r="IB41" i="4" l="1" a="1"/>
  <c r="IB41" i="4" s="1"/>
  <c r="IN41" i="4" a="1"/>
  <c r="IN41" i="4" s="1"/>
  <c r="IC41" i="4" a="1"/>
  <c r="IC41" i="4" s="1"/>
  <c r="IP41" i="4" a="1"/>
  <c r="IP41" i="4" s="1"/>
  <c r="IQ41" i="4" a="1"/>
  <c r="IQ41" i="4" s="1"/>
  <c r="BV253" i="30"/>
  <c r="F253" i="29"/>
  <c r="W253" i="29" s="1"/>
  <c r="BH253" i="30"/>
  <c r="IJ41" i="4" a="1"/>
  <c r="IJ41" i="4" s="1"/>
  <c r="AY252" i="30"/>
  <c r="BW253" i="30"/>
  <c r="IO38" i="4" a="1"/>
  <c r="IO38" i="4" s="1"/>
  <c r="HZ38" i="4" a="1"/>
  <c r="HZ38" i="4" s="1"/>
  <c r="IC38" i="4" a="1"/>
  <c r="IC38" i="4" s="1"/>
  <c r="ID38" i="4" a="1"/>
  <c r="ID38" i="4" s="1"/>
  <c r="BQ249" i="30"/>
  <c r="BS249" i="30" s="1"/>
  <c r="BO251" i="30"/>
  <c r="BP251" i="30" s="1"/>
  <c r="BQ251" i="30" s="1"/>
  <c r="BS251" i="30" s="1"/>
  <c r="II41" i="4" a="1"/>
  <c r="II41" i="4" s="1"/>
  <c r="BE250" i="30"/>
  <c r="BF250" i="30" s="1"/>
  <c r="IA38" i="4" a="1"/>
  <c r="IA38" i="4" s="1"/>
  <c r="IR38" i="4" a="1"/>
  <c r="IR38" i="4" s="1"/>
  <c r="IM38" i="4" a="1"/>
  <c r="IM38" i="4" s="1"/>
  <c r="IE38" i="4" a="1"/>
  <c r="IE38" i="4" s="1"/>
  <c r="IK13" i="4"/>
  <c r="IL13" i="4"/>
  <c r="IM13" i="4"/>
  <c r="IN13" i="4"/>
  <c r="IO13" i="4"/>
  <c r="IP13" i="4"/>
  <c r="IQ13" i="4"/>
  <c r="IR13" i="4"/>
  <c r="IH41" i="4" a="1"/>
  <c r="IH41" i="4" s="1"/>
  <c r="BH252" i="30"/>
  <c r="W252" i="29"/>
  <c r="IM41" i="4" a="1"/>
  <c r="IM41" i="4" s="1"/>
  <c r="IM33" i="4" a="1"/>
  <c r="IM33" i="4" s="1"/>
  <c r="IK33" i="4" a="1"/>
  <c r="IK33" i="4" s="1"/>
  <c r="IE33" i="4" a="1"/>
  <c r="IE33" i="4" s="1"/>
  <c r="IO33" i="4" a="1"/>
  <c r="IO33" i="4" s="1"/>
  <c r="IL33" i="4" a="1"/>
  <c r="IL33" i="4" s="1"/>
  <c r="IN33" i="4" a="1"/>
  <c r="IN33" i="4" s="1"/>
  <c r="IQ33" i="4" a="1"/>
  <c r="IQ33" i="4" s="1"/>
  <c r="IF33" i="4" a="1"/>
  <c r="IF33" i="4" s="1"/>
  <c r="IP33" i="4" a="1"/>
  <c r="IP33" i="4" s="1"/>
  <c r="IH33" i="4" a="1"/>
  <c r="IH33" i="4" s="1"/>
  <c r="ID33" i="4" a="1"/>
  <c r="ID33" i="4" s="1"/>
  <c r="IB33" i="4" a="1"/>
  <c r="IB33" i="4" s="1"/>
  <c r="IG33" i="4" a="1"/>
  <c r="IG33" i="4" s="1"/>
  <c r="II33" i="4" a="1"/>
  <c r="II33" i="4" s="1"/>
  <c r="IA33" i="4" a="1"/>
  <c r="IA33" i="4" s="1"/>
  <c r="IC33" i="4" a="1"/>
  <c r="IC33" i="4" s="1"/>
  <c r="IR33" i="4" a="1"/>
  <c r="IR33" i="4" s="1"/>
  <c r="IJ33" i="4" a="1"/>
  <c r="IJ33" i="4" s="1"/>
  <c r="HY33" i="4" a="1"/>
  <c r="HY33" i="4" s="1"/>
  <c r="HZ33" i="4" a="1"/>
  <c r="HZ33" i="4" s="1"/>
  <c r="IJ38" i="4" a="1"/>
  <c r="IJ38" i="4" s="1"/>
  <c r="IF38" i="4" a="1"/>
  <c r="IF38" i="4" s="1"/>
  <c r="IL38" i="4" a="1"/>
  <c r="IL38" i="4" s="1"/>
  <c r="IG38" i="4" a="1"/>
  <c r="IG38" i="4" s="1"/>
  <c r="IP38" i="4" a="1"/>
  <c r="IP38" i="4" s="1"/>
  <c r="IL41" i="4" a="1"/>
  <c r="IL41" i="4" s="1"/>
  <c r="IG41" i="4" a="1"/>
  <c r="IG41" i="4" s="1"/>
  <c r="BR252" i="30"/>
  <c r="BX252" i="30"/>
  <c r="BN252" i="30"/>
  <c r="D253" i="29"/>
  <c r="E253" i="29" s="1"/>
  <c r="AW253" i="30"/>
  <c r="HW12" i="4"/>
  <c r="IN9" i="4"/>
  <c r="IR9" i="4"/>
  <c r="IQ38" i="4" a="1"/>
  <c r="IQ38" i="4" s="1"/>
  <c r="IK38" i="4" a="1"/>
  <c r="IK38" i="4" s="1"/>
  <c r="IN38" i="4" a="1"/>
  <c r="IN38" i="4" s="1"/>
  <c r="HY38" i="4" a="1"/>
  <c r="HY38" i="4" s="1"/>
  <c r="IH38" i="4" a="1"/>
  <c r="IH38" i="4" s="1"/>
  <c r="HV42" i="4"/>
  <c r="IB42" i="4" s="1" a="1"/>
  <c r="IB42" i="4" s="1"/>
  <c r="IK41" i="4" a="1"/>
  <c r="IK41" i="4" s="1"/>
  <c r="IF41" i="4" a="1"/>
  <c r="IF41" i="4" s="1"/>
  <c r="IE41" i="4" a="1"/>
  <c r="IE41" i="4" s="1"/>
  <c r="IO41" i="4" a="1"/>
  <c r="IO41" i="4" s="1"/>
  <c r="HY41" i="4" a="1"/>
  <c r="HY41" i="4" s="1"/>
  <c r="HZ41" i="4" a="1"/>
  <c r="HZ41" i="4" s="1"/>
  <c r="BB251" i="30"/>
  <c r="BC251" i="30"/>
  <c r="BD251" i="30"/>
  <c r="IB38" i="4" a="1"/>
  <c r="IB38" i="4" s="1"/>
  <c r="IA42" i="4" l="1" a="1"/>
  <c r="IA42" i="4" s="1"/>
  <c r="AW254" i="30"/>
  <c r="D254" i="29"/>
  <c r="E254" i="29" s="1"/>
  <c r="BE251" i="30"/>
  <c r="BF251" i="30" s="1"/>
  <c r="II42" i="4" a="1"/>
  <c r="II42" i="4" s="1"/>
  <c r="IH42" i="4" a="1"/>
  <c r="IH42" i="4" s="1"/>
  <c r="IP42" i="4" a="1"/>
  <c r="IP42" i="4" s="1"/>
  <c r="IJ42" i="4" a="1"/>
  <c r="IJ42" i="4" s="1"/>
  <c r="IF42" i="4" a="1"/>
  <c r="IF42" i="4" s="1"/>
  <c r="HW14" i="4"/>
  <c r="IK12" i="4"/>
  <c r="IM12" i="4"/>
  <c r="IR12" i="4"/>
  <c r="HY42" i="4" a="1"/>
  <c r="HY42" i="4" s="1"/>
  <c r="IC42" i="4" a="1"/>
  <c r="IC42" i="4" s="1"/>
  <c r="IN42" i="4" a="1"/>
  <c r="IN42" i="4" s="1"/>
  <c r="IE42" i="4" a="1"/>
  <c r="IE42" i="4" s="1"/>
  <c r="IO42" i="4" a="1"/>
  <c r="IO42" i="4" s="1"/>
  <c r="AY253" i="30"/>
  <c r="BW254" i="30"/>
  <c r="BR253" i="30"/>
  <c r="BX253" i="30"/>
  <c r="BN253" i="30"/>
  <c r="BL253" i="30"/>
  <c r="BU253" i="30"/>
  <c r="IM42" i="4" a="1"/>
  <c r="IM42" i="4" s="1"/>
  <c r="IL42" i="4" a="1"/>
  <c r="IL42" i="4" s="1"/>
  <c r="IQ42" i="4" a="1"/>
  <c r="IQ42" i="4" s="1"/>
  <c r="IK42" i="4" a="1"/>
  <c r="IK42" i="4" s="1"/>
  <c r="IR42" i="4" a="1"/>
  <c r="IR42" i="4" s="1"/>
  <c r="BL252" i="30"/>
  <c r="BO252" i="30" s="1"/>
  <c r="BP252" i="30" s="1"/>
  <c r="BQ252" i="30" s="1"/>
  <c r="BS252" i="30" s="1"/>
  <c r="BU252" i="30"/>
  <c r="BB252" i="30"/>
  <c r="BC252" i="30"/>
  <c r="BD252" i="30"/>
  <c r="ID42" i="4" a="1"/>
  <c r="ID42" i="4" s="1"/>
  <c r="IG42" i="4" a="1"/>
  <c r="IG42" i="4" s="1"/>
  <c r="HZ42" i="4" a="1"/>
  <c r="HZ42" i="4" s="1"/>
  <c r="BO253" i="30" l="1"/>
  <c r="BP253" i="30" s="1"/>
  <c r="BQ253" i="30" s="1"/>
  <c r="BE252" i="30"/>
  <c r="BF252" i="30" s="1"/>
  <c r="BC253" i="30"/>
  <c r="BD253" i="30"/>
  <c r="BB253" i="30"/>
  <c r="BV254" i="30"/>
  <c r="F254" i="29"/>
  <c r="HW16" i="4"/>
  <c r="IP14" i="4"/>
  <c r="IR14" i="4"/>
  <c r="AW255" i="30"/>
  <c r="D255" i="29"/>
  <c r="E255" i="29" s="1"/>
  <c r="BS253" i="30"/>
  <c r="BR254" i="30"/>
  <c r="BN254" i="30"/>
  <c r="BX254" i="30"/>
  <c r="AY254" i="30"/>
  <c r="BW255" i="30"/>
  <c r="D256" i="29" l="1"/>
  <c r="E256" i="29" s="1"/>
  <c r="AW256" i="30"/>
  <c r="BB254" i="30"/>
  <c r="BD254" i="30"/>
  <c r="BC254" i="30"/>
  <c r="IK16" i="4"/>
  <c r="IN16" i="4"/>
  <c r="IO16" i="4"/>
  <c r="IP16" i="4"/>
  <c r="IQ16" i="4"/>
  <c r="IR16" i="4"/>
  <c r="W254" i="29"/>
  <c r="BV255" i="30"/>
  <c r="F255" i="29"/>
  <c r="W255" i="29" s="1"/>
  <c r="BH255" i="30"/>
  <c r="BE253" i="30"/>
  <c r="BF253" i="30" s="1"/>
  <c r="BW256" i="30"/>
  <c r="AY255" i="30"/>
  <c r="BR255" i="30"/>
  <c r="BX255" i="30"/>
  <c r="BN255" i="30"/>
  <c r="BH254" i="30"/>
  <c r="D257" i="29" l="1"/>
  <c r="E257" i="29" s="1"/>
  <c r="AW257" i="30"/>
  <c r="BX256" i="30"/>
  <c r="BN256" i="30"/>
  <c r="BR256" i="30"/>
  <c r="BV256" i="30"/>
  <c r="F256" i="29"/>
  <c r="BL255" i="30"/>
  <c r="BO255" i="30" s="1"/>
  <c r="BP255" i="30" s="1"/>
  <c r="BQ255" i="30" s="1"/>
  <c r="BS255" i="30" s="1"/>
  <c r="BU255" i="30"/>
  <c r="BU254" i="30"/>
  <c r="BL254" i="30"/>
  <c r="BO254" i="30" s="1"/>
  <c r="BP254" i="30" s="1"/>
  <c r="BQ254" i="30" s="1"/>
  <c r="BS254" i="30" s="1"/>
  <c r="BB255" i="30"/>
  <c r="BC255" i="30"/>
  <c r="BD255" i="30"/>
  <c r="BE254" i="30"/>
  <c r="BF254" i="30" s="1"/>
  <c r="AY256" i="30"/>
  <c r="BW257" i="30"/>
  <c r="BE255" i="30" l="1"/>
  <c r="BF255" i="30" s="1"/>
  <c r="W256" i="29"/>
  <c r="AY257" i="30"/>
  <c r="BW258" i="30"/>
  <c r="BD256" i="30"/>
  <c r="BB256" i="30"/>
  <c r="BC256" i="30"/>
  <c r="F257" i="29"/>
  <c r="W257" i="29" s="1"/>
  <c r="BV257" i="30"/>
  <c r="BH257" i="30"/>
  <c r="AW258" i="30"/>
  <c r="D258" i="29"/>
  <c r="E258" i="29" s="1"/>
  <c r="BR257" i="30"/>
  <c r="BX257" i="30"/>
  <c r="BN257" i="30"/>
  <c r="BH256" i="30"/>
  <c r="BU257" i="30" l="1"/>
  <c r="BL257" i="30"/>
  <c r="BO257" i="30" s="1"/>
  <c r="BP257" i="30" s="1"/>
  <c r="BQ257" i="30" s="1"/>
  <c r="BS257" i="30" s="1"/>
  <c r="BE256" i="30"/>
  <c r="BF256" i="30" s="1"/>
  <c r="BR258" i="30"/>
  <c r="BN258" i="30"/>
  <c r="BX258" i="30"/>
  <c r="BL256" i="30"/>
  <c r="BO256" i="30" s="1"/>
  <c r="BP256" i="30" s="1"/>
  <c r="BQ256" i="30" s="1"/>
  <c r="BS256" i="30" s="1"/>
  <c r="BU256" i="30"/>
  <c r="BC257" i="30"/>
  <c r="BB257" i="30"/>
  <c r="BD257" i="30"/>
  <c r="D259" i="29"/>
  <c r="E259" i="29" s="1"/>
  <c r="AW259" i="30"/>
  <c r="AY258" i="30"/>
  <c r="BW259" i="30"/>
  <c r="BV258" i="30"/>
  <c r="F258" i="29"/>
  <c r="W258" i="29" s="1"/>
  <c r="BV259" i="30" l="1"/>
  <c r="F259" i="29"/>
  <c r="BH259" i="30"/>
  <c r="BH258" i="30"/>
  <c r="BN259" i="30"/>
  <c r="BX259" i="30"/>
  <c r="BR259" i="30"/>
  <c r="AW260" i="30"/>
  <c r="D260" i="29"/>
  <c r="E260" i="29" s="1"/>
  <c r="BC258" i="30"/>
  <c r="BB258" i="30"/>
  <c r="BD258" i="30"/>
  <c r="BE257" i="30"/>
  <c r="BF257" i="30" s="1"/>
  <c r="AY259" i="30"/>
  <c r="BW260" i="30"/>
  <c r="AY260" i="30" l="1"/>
  <c r="BW261" i="30"/>
  <c r="BC259" i="30"/>
  <c r="BD259" i="30"/>
  <c r="BB259" i="30"/>
  <c r="BR260" i="30"/>
  <c r="BN260" i="30"/>
  <c r="BX260" i="30"/>
  <c r="BE258" i="30"/>
  <c r="BF258" i="30" s="1"/>
  <c r="F260" i="29"/>
  <c r="W260" i="29" s="1"/>
  <c r="BV260" i="30"/>
  <c r="BL259" i="30"/>
  <c r="BO259" i="30" s="1"/>
  <c r="BP259" i="30" s="1"/>
  <c r="BQ259" i="30" s="1"/>
  <c r="BS259" i="30" s="1"/>
  <c r="BU259" i="30"/>
  <c r="W259" i="29"/>
  <c r="AW261" i="30"/>
  <c r="D261" i="29"/>
  <c r="E261" i="29" s="1"/>
  <c r="BL258" i="30"/>
  <c r="BO258" i="30" s="1"/>
  <c r="BP258" i="30" s="1"/>
  <c r="BQ258" i="30" s="1"/>
  <c r="BS258" i="30" s="1"/>
  <c r="BU258" i="30"/>
  <c r="BW262" i="30" l="1"/>
  <c r="AY261" i="30"/>
  <c r="BX261" i="30"/>
  <c r="BN261" i="30"/>
  <c r="BR261" i="30"/>
  <c r="BE259" i="30"/>
  <c r="BF259" i="30" s="1"/>
  <c r="BC260" i="30"/>
  <c r="BD260" i="30"/>
  <c r="BB260" i="30"/>
  <c r="F262" i="29"/>
  <c r="W262" i="29" s="1"/>
  <c r="BV262" i="30"/>
  <c r="BH262" i="30"/>
  <c r="BH260" i="30"/>
  <c r="F261" i="29"/>
  <c r="W261" i="29" s="1"/>
  <c r="BV261" i="30"/>
  <c r="BH261" i="30"/>
  <c r="AW262" i="30"/>
  <c r="AY262" i="30" s="1"/>
  <c r="D262" i="29"/>
  <c r="E262" i="29" s="1"/>
  <c r="BB262" i="30" l="1"/>
  <c r="BC262" i="30"/>
  <c r="BD262" i="30"/>
  <c r="U287" i="30"/>
  <c r="D263" i="29"/>
  <c r="BC261" i="30"/>
  <c r="BB261" i="30"/>
  <c r="BD261" i="30"/>
  <c r="F263" i="29"/>
  <c r="V289" i="30"/>
  <c r="V279" i="30"/>
  <c r="V280" i="30"/>
  <c r="V281" i="30"/>
  <c r="V282" i="30"/>
  <c r="V283" i="30"/>
  <c r="V284" i="30"/>
  <c r="V285" i="30"/>
  <c r="V286" i="30"/>
  <c r="V287" i="30"/>
  <c r="BU261" i="30"/>
  <c r="BL261" i="30"/>
  <c r="BO261" i="30" s="1"/>
  <c r="BP261" i="30" s="1"/>
  <c r="BQ261" i="30" s="1"/>
  <c r="BS261" i="30" s="1"/>
  <c r="BU260" i="30"/>
  <c r="BL260" i="30"/>
  <c r="BO260" i="30" s="1"/>
  <c r="BP260" i="30" s="1"/>
  <c r="BQ260" i="30" s="1"/>
  <c r="BS260" i="30" s="1"/>
  <c r="BU262" i="30"/>
  <c r="BL262" i="30"/>
  <c r="BO262" i="30" s="1"/>
  <c r="BP262" i="30" s="1"/>
  <c r="BQ262" i="30" s="1"/>
  <c r="BE260" i="30"/>
  <c r="BF260" i="30" s="1"/>
  <c r="BX262" i="30"/>
  <c r="BN262" i="30"/>
  <c r="BR262" i="30"/>
  <c r="AJ289" i="30" l="1"/>
  <c r="AJ279" i="30"/>
  <c r="AJ280" i="30"/>
  <c r="AJ281" i="30"/>
  <c r="AJ282" i="30"/>
  <c r="AJ283" i="30"/>
  <c r="AJ284" i="30"/>
  <c r="AJ285" i="30"/>
  <c r="AJ286" i="30"/>
  <c r="AJ287" i="30"/>
  <c r="BE261" i="30"/>
  <c r="BF261" i="30" s="1"/>
  <c r="BS262" i="30"/>
  <c r="AK289" i="30"/>
  <c r="AK279" i="30"/>
  <c r="CB279" i="30" s="1"/>
  <c r="AK280" i="30"/>
  <c r="CB280" i="30" s="1"/>
  <c r="AK281" i="30"/>
  <c r="CB281" i="30" s="1"/>
  <c r="AK282" i="30"/>
  <c r="CB282" i="30" s="1"/>
  <c r="AK283" i="30"/>
  <c r="CB283" i="30" s="1"/>
  <c r="AK284" i="30"/>
  <c r="CB284" i="30" s="1"/>
  <c r="AK285" i="30"/>
  <c r="CB285" i="30" s="1"/>
  <c r="AK286" i="30"/>
  <c r="CB286" i="30" s="1"/>
  <c r="AK287" i="30"/>
  <c r="CB287" i="30" s="1"/>
  <c r="W263" i="29"/>
  <c r="F290" i="29"/>
  <c r="F279" i="29"/>
  <c r="F280" i="29"/>
  <c r="F281" i="29"/>
  <c r="F282" i="29"/>
  <c r="F283" i="29"/>
  <c r="F284" i="29"/>
  <c r="F285" i="29"/>
  <c r="F286" i="29"/>
  <c r="F287" i="29"/>
  <c r="D287" i="29"/>
  <c r="E263" i="29"/>
  <c r="E287" i="29" s="1"/>
  <c r="BE262" i="30"/>
  <c r="BF262" i="30" s="1"/>
  <c r="W279" i="29" l="1"/>
  <c r="B22" i="12" s="1"/>
  <c r="C22" i="12" s="1"/>
  <c r="D22" i="12" s="1"/>
  <c r="W280" i="29"/>
  <c r="B23" i="12" s="1"/>
  <c r="C23" i="12" s="1"/>
  <c r="D23" i="12" s="1"/>
  <c r="W281" i="29"/>
  <c r="B24" i="12" s="1"/>
  <c r="C24" i="12" s="1"/>
  <c r="D24" i="12" s="1"/>
  <c r="W282" i="29"/>
  <c r="B25" i="12" s="1"/>
  <c r="C25" i="12" s="1"/>
  <c r="D25" i="12" s="1"/>
  <c r="W283" i="29"/>
  <c r="B26" i="12" s="1"/>
  <c r="C26" i="12" s="1"/>
  <c r="D26" i="12" s="1"/>
  <c r="W284" i="29"/>
  <c r="B27" i="12" s="1"/>
  <c r="C27" i="12" s="1"/>
  <c r="D27" i="12" s="1"/>
  <c r="W286" i="29"/>
  <c r="W287" i="29"/>
  <c r="K47" i="12" l="1"/>
  <c r="I25" i="12"/>
  <c r="M47" i="12"/>
  <c r="J47" i="12"/>
  <c r="P25" i="12"/>
  <c r="O25" i="12"/>
  <c r="Q25" i="12" s="1"/>
  <c r="R25" i="12" s="1"/>
  <c r="E25" i="12"/>
  <c r="L47" i="12"/>
  <c r="F25" i="12"/>
  <c r="N25" i="12"/>
  <c r="L25" i="12"/>
  <c r="G25" i="12"/>
  <c r="K25" i="12"/>
  <c r="G47" i="12"/>
  <c r="H47" i="12"/>
  <c r="N47" i="12"/>
  <c r="M25" i="12"/>
  <c r="I47" i="12"/>
  <c r="J25" i="12"/>
  <c r="H25" i="12"/>
  <c r="E47" i="12"/>
  <c r="F47" i="12"/>
  <c r="P24" i="12"/>
  <c r="H46" i="12"/>
  <c r="E24" i="12"/>
  <c r="L46" i="12"/>
  <c r="L24" i="12"/>
  <c r="N46" i="12"/>
  <c r="O24" i="12"/>
  <c r="I46" i="12"/>
  <c r="F24" i="12"/>
  <c r="M46" i="12"/>
  <c r="J46" i="12"/>
  <c r="E46" i="12"/>
  <c r="N24" i="12"/>
  <c r="I24" i="12"/>
  <c r="H24" i="12"/>
  <c r="G24" i="12"/>
  <c r="F46" i="12"/>
  <c r="M24" i="12"/>
  <c r="G46" i="12"/>
  <c r="K24" i="12"/>
  <c r="K46" i="12"/>
  <c r="J24" i="12"/>
  <c r="N49" i="12"/>
  <c r="F27" i="12"/>
  <c r="L49" i="12"/>
  <c r="N27" i="12"/>
  <c r="J49" i="12"/>
  <c r="K27" i="12"/>
  <c r="F49" i="12"/>
  <c r="J27" i="12"/>
  <c r="G49" i="12"/>
  <c r="M49" i="12"/>
  <c r="I27" i="12"/>
  <c r="H27" i="12"/>
  <c r="H49" i="12"/>
  <c r="E27" i="12"/>
  <c r="O27" i="12"/>
  <c r="K49" i="12"/>
  <c r="G27" i="12"/>
  <c r="P27" i="12"/>
  <c r="I49" i="12"/>
  <c r="E49" i="12"/>
  <c r="M27" i="12"/>
  <c r="L27" i="12"/>
  <c r="M23" i="12"/>
  <c r="O23" i="12"/>
  <c r="E45" i="12"/>
  <c r="K23" i="12"/>
  <c r="G23" i="12"/>
  <c r="N45" i="12"/>
  <c r="K45" i="12"/>
  <c r="H23" i="12"/>
  <c r="N23" i="12"/>
  <c r="E23" i="12"/>
  <c r="L45" i="12"/>
  <c r="J45" i="12"/>
  <c r="M45" i="12"/>
  <c r="H45" i="12"/>
  <c r="P23" i="12"/>
  <c r="I23" i="12"/>
  <c r="I45" i="12"/>
  <c r="F23" i="12"/>
  <c r="F45" i="12"/>
  <c r="G45" i="12"/>
  <c r="L23" i="12"/>
  <c r="J23" i="12"/>
  <c r="H26" i="12"/>
  <c r="H48" i="12"/>
  <c r="P26" i="12"/>
  <c r="N48" i="12"/>
  <c r="J48" i="12"/>
  <c r="L48" i="12"/>
  <c r="F26" i="12"/>
  <c r="G48" i="12"/>
  <c r="J26" i="12"/>
  <c r="I26" i="12"/>
  <c r="K48" i="12"/>
  <c r="L26" i="12"/>
  <c r="M26" i="12"/>
  <c r="E48" i="12"/>
  <c r="G26" i="12"/>
  <c r="K26" i="12"/>
  <c r="M48" i="12"/>
  <c r="F48" i="12"/>
  <c r="E26" i="12"/>
  <c r="N26" i="12"/>
  <c r="O26" i="12"/>
  <c r="I48" i="12"/>
  <c r="L22" i="12"/>
  <c r="G44" i="12"/>
  <c r="N44" i="12"/>
  <c r="J44" i="12"/>
  <c r="M44" i="12"/>
  <c r="M22" i="12"/>
  <c r="O22" i="12"/>
  <c r="E44" i="12"/>
  <c r="J22" i="12"/>
  <c r="N22" i="12"/>
  <c r="L44" i="12"/>
  <c r="E22" i="12"/>
  <c r="F44" i="12"/>
  <c r="K22" i="12"/>
  <c r="H44" i="12"/>
  <c r="I44" i="12"/>
  <c r="P22" i="12"/>
  <c r="H22" i="12"/>
  <c r="K44" i="12"/>
  <c r="G22" i="12"/>
  <c r="F22" i="12"/>
  <c r="I22" i="12"/>
  <c r="Q27" i="12" l="1"/>
  <c r="R27" i="12" s="1"/>
  <c r="Q23" i="12"/>
  <c r="R23" i="12" s="1"/>
  <c r="S23" i="12" s="1"/>
  <c r="T27" i="12"/>
  <c r="S27" i="12"/>
  <c r="T25" i="12"/>
  <c r="S25" i="12"/>
  <c r="Q22" i="12"/>
  <c r="R22" i="12" s="1"/>
  <c r="Q26" i="12"/>
  <c r="R26" i="12" s="1"/>
  <c r="Q24" i="12"/>
  <c r="R24" i="12" s="1"/>
  <c r="T23" i="12" l="1"/>
  <c r="S26" i="12"/>
  <c r="T26" i="12"/>
  <c r="T22" i="12"/>
  <c r="S22" i="12"/>
  <c r="T24" i="12"/>
  <c r="S24" i="12"/>
  <c r="BV123" i="30" l="1"/>
  <c r="F123" i="29"/>
  <c r="W123" i="29" s="1"/>
  <c r="F121" i="29" l="1"/>
  <c r="W121" i="29" s="1"/>
  <c r="BV121" i="30"/>
  <c r="DV23" i="31"/>
  <c r="DV10" i="31" s="1"/>
  <c r="DV11" i="31" s="1"/>
  <c r="AE123" i="29"/>
  <c r="F122" i="29"/>
  <c r="W122" i="29" s="1"/>
  <c r="BV122" i="30"/>
  <c r="DU23" i="31" l="1"/>
  <c r="DU10" i="31" s="1"/>
  <c r="DU11" i="31" s="1"/>
  <c r="AE122" i="29"/>
  <c r="AE121" i="29"/>
  <c r="DT23" i="31"/>
  <c r="DT10" i="31" s="1"/>
  <c r="DT11" i="31" s="1"/>
  <c r="BV120" i="30" l="1"/>
  <c r="F120" i="29"/>
  <c r="W120" i="29" l="1"/>
  <c r="AE120" i="29" l="1"/>
  <c r="DS23" i="31"/>
  <c r="DS10" i="31" s="1"/>
  <c r="DS11" i="31" s="1"/>
  <c r="F107" i="29" l="1"/>
  <c r="W107" i="29" s="1"/>
  <c r="BV107" i="30"/>
  <c r="F106" i="29"/>
  <c r="W106" i="29" s="1"/>
  <c r="BV106" i="30"/>
  <c r="AK278" i="30"/>
  <c r="CB278" i="30" s="1"/>
  <c r="AK276" i="30" l="1"/>
  <c r="CB276" i="30" s="1"/>
  <c r="BV113" i="30"/>
  <c r="F113" i="29"/>
  <c r="W113" i="29" s="1"/>
  <c r="BV110" i="30"/>
  <c r="F110" i="29"/>
  <c r="W110" i="29" s="1"/>
  <c r="V275" i="30"/>
  <c r="BV108" i="30"/>
  <c r="F108" i="29"/>
  <c r="BV140" i="30"/>
  <c r="F140" i="29"/>
  <c r="W140" i="29" s="1"/>
  <c r="EM23" i="31" s="1"/>
  <c r="EM10" i="31" s="1"/>
  <c r="EM11" i="31" s="1"/>
  <c r="F117" i="29"/>
  <c r="W117" i="29" s="1"/>
  <c r="BV117" i="30"/>
  <c r="BV118" i="30"/>
  <c r="F118" i="29"/>
  <c r="W118" i="29" s="1"/>
  <c r="BV128" i="30"/>
  <c r="F128" i="29"/>
  <c r="W128" i="29" s="1"/>
  <c r="F143" i="29"/>
  <c r="W143" i="29" s="1"/>
  <c r="EP23" i="31" s="1"/>
  <c r="EP10" i="31" s="1"/>
  <c r="EP11" i="31" s="1"/>
  <c r="BV143" i="30"/>
  <c r="F139" i="29"/>
  <c r="W139" i="29" s="1"/>
  <c r="EL23" i="31" s="1"/>
  <c r="EL10" i="31" s="1"/>
  <c r="EL11" i="31" s="1"/>
  <c r="BV139" i="30"/>
  <c r="F136" i="29"/>
  <c r="W136" i="29" s="1"/>
  <c r="EI23" i="31" s="1"/>
  <c r="EI10" i="31" s="1"/>
  <c r="EI11" i="31" s="1"/>
  <c r="BV136" i="30"/>
  <c r="F125" i="29"/>
  <c r="W125" i="29" s="1"/>
  <c r="BV125" i="30"/>
  <c r="BV126" i="30"/>
  <c r="F126" i="29"/>
  <c r="W126" i="29" s="1"/>
  <c r="V277" i="30"/>
  <c r="F132" i="29"/>
  <c r="BV132" i="30"/>
  <c r="BV119" i="30"/>
  <c r="F119" i="29"/>
  <c r="W119" i="29" s="1"/>
  <c r="BV135" i="30"/>
  <c r="F135" i="29"/>
  <c r="W135" i="29" s="1"/>
  <c r="EH23" i="31" s="1"/>
  <c r="EH10" i="31" s="1"/>
  <c r="EH11" i="31" s="1"/>
  <c r="F129" i="29"/>
  <c r="W129" i="29" s="1"/>
  <c r="BV129" i="30"/>
  <c r="BV134" i="30"/>
  <c r="F134" i="29"/>
  <c r="W134" i="29" s="1"/>
  <c r="AK275" i="30"/>
  <c r="CB275" i="30" s="1"/>
  <c r="DF23" i="31"/>
  <c r="DF10" i="31" s="1"/>
  <c r="DF11" i="31" s="1"/>
  <c r="AE107" i="29"/>
  <c r="AE106" i="29"/>
  <c r="DE23" i="31"/>
  <c r="DE10" i="31" s="1"/>
  <c r="DE11" i="31" s="1"/>
  <c r="AK277" i="30"/>
  <c r="CB277" i="30" s="1"/>
  <c r="F133" i="29"/>
  <c r="W133" i="29" s="1"/>
  <c r="BV133" i="30"/>
  <c r="F142" i="29"/>
  <c r="W142" i="29" s="1"/>
  <c r="EO23" i="31" s="1"/>
  <c r="EO10" i="31" s="1"/>
  <c r="EO11" i="31" s="1"/>
  <c r="BV142" i="30"/>
  <c r="BV124" i="30"/>
  <c r="F124" i="29"/>
  <c r="V276" i="30"/>
  <c r="BV138" i="30"/>
  <c r="F138" i="29"/>
  <c r="W138" i="29" s="1"/>
  <c r="EK23" i="31" s="1"/>
  <c r="EK10" i="31" s="1"/>
  <c r="EK11" i="31" s="1"/>
  <c r="F111" i="29"/>
  <c r="W111" i="29" s="1"/>
  <c r="BV111" i="30"/>
  <c r="F137" i="29"/>
  <c r="W137" i="29" s="1"/>
  <c r="EJ23" i="31" s="1"/>
  <c r="EJ10" i="31" s="1"/>
  <c r="EJ11" i="31" s="1"/>
  <c r="BV137" i="30"/>
  <c r="F112" i="29"/>
  <c r="W112" i="29" s="1"/>
  <c r="BV112" i="30"/>
  <c r="BV144" i="30"/>
  <c r="F144" i="29"/>
  <c r="V278" i="30"/>
  <c r="BV146" i="30"/>
  <c r="F146" i="29"/>
  <c r="W146" i="29" s="1"/>
  <c r="ES23" i="31" s="1"/>
  <c r="ES10" i="31" s="1"/>
  <c r="ES11" i="31" s="1"/>
  <c r="F131" i="29"/>
  <c r="W131" i="29" s="1"/>
  <c r="BV131" i="30"/>
  <c r="F127" i="29"/>
  <c r="W127" i="29" s="1"/>
  <c r="BV127" i="30"/>
  <c r="F130" i="29"/>
  <c r="W130" i="29" s="1"/>
  <c r="BV130" i="30"/>
  <c r="F141" i="29"/>
  <c r="W141" i="29" s="1"/>
  <c r="EN23" i="31" s="1"/>
  <c r="EN10" i="31" s="1"/>
  <c r="EN11" i="31" s="1"/>
  <c r="BV141" i="30"/>
  <c r="BV116" i="30"/>
  <c r="F116" i="29"/>
  <c r="W116" i="29" s="1"/>
  <c r="BV114" i="30"/>
  <c r="F114" i="29"/>
  <c r="W114" i="29" s="1"/>
  <c r="BV115" i="30"/>
  <c r="F115" i="29"/>
  <c r="W115" i="29" s="1"/>
  <c r="F109" i="29"/>
  <c r="W109" i="29" s="1"/>
  <c r="BV109" i="30"/>
  <c r="F145" i="29"/>
  <c r="W145" i="29" s="1"/>
  <c r="ER23" i="31" s="1"/>
  <c r="ER10" i="31" s="1"/>
  <c r="ER11" i="31" s="1"/>
  <c r="BV145" i="30"/>
  <c r="AE115" i="29" l="1"/>
  <c r="DN23" i="31"/>
  <c r="DN10" i="31" s="1"/>
  <c r="DN11" i="31" s="1"/>
  <c r="DO23" i="31"/>
  <c r="DO10" i="31" s="1"/>
  <c r="DO11" i="31" s="1"/>
  <c r="AE116" i="29"/>
  <c r="DK23" i="31"/>
  <c r="DK10" i="31" s="1"/>
  <c r="DK11" i="31" s="1"/>
  <c r="AE112" i="29"/>
  <c r="DJ23" i="31"/>
  <c r="DJ10" i="31" s="1"/>
  <c r="DJ11" i="31" s="1"/>
  <c r="AE111" i="29"/>
  <c r="W124" i="29"/>
  <c r="F276" i="29"/>
  <c r="EG23" i="31"/>
  <c r="EG10" i="31" s="1"/>
  <c r="EG11" i="31" s="1"/>
  <c r="AE134" i="29"/>
  <c r="AE110" i="29"/>
  <c r="DI23" i="31"/>
  <c r="DI10" i="31" s="1"/>
  <c r="DI11" i="31" s="1"/>
  <c r="EC23" i="31"/>
  <c r="EC10" i="31" s="1"/>
  <c r="EC11" i="31" s="1"/>
  <c r="AE130" i="29"/>
  <c r="ED23" i="31"/>
  <c r="ED10" i="31" s="1"/>
  <c r="ED11" i="31" s="1"/>
  <c r="AE131" i="29"/>
  <c r="F278" i="29"/>
  <c r="W144" i="29"/>
  <c r="EF23" i="31"/>
  <c r="EF10" i="31" s="1"/>
  <c r="EF11" i="31" s="1"/>
  <c r="AE133" i="29"/>
  <c r="F277" i="29"/>
  <c r="W132" i="29"/>
  <c r="EA23" i="31"/>
  <c r="EA10" i="31" s="1"/>
  <c r="EA11" i="31" s="1"/>
  <c r="AE128" i="29"/>
  <c r="F275" i="29"/>
  <c r="W108" i="29"/>
  <c r="DM23" i="31"/>
  <c r="DM10" i="31" s="1"/>
  <c r="DM11" i="31" s="1"/>
  <c r="AE114" i="29"/>
  <c r="DR23" i="31"/>
  <c r="DR10" i="31" s="1"/>
  <c r="DR11" i="31" s="1"/>
  <c r="AE119" i="29"/>
  <c r="DX23" i="31"/>
  <c r="DX10" i="31" s="1"/>
  <c r="DX11" i="31" s="1"/>
  <c r="AE125" i="29"/>
  <c r="AE117" i="29"/>
  <c r="DP23" i="31"/>
  <c r="DP10" i="31" s="1"/>
  <c r="DP11" i="31" s="1"/>
  <c r="DL23" i="31"/>
  <c r="DL10" i="31" s="1"/>
  <c r="DL11" i="31" s="1"/>
  <c r="AE113" i="29"/>
  <c r="DH23" i="31"/>
  <c r="DH10" i="31" s="1"/>
  <c r="DH11" i="31" s="1"/>
  <c r="AE109" i="29"/>
  <c r="AE127" i="29"/>
  <c r="DZ23" i="31"/>
  <c r="DZ10" i="31" s="1"/>
  <c r="DZ11" i="31" s="1"/>
  <c r="EB23" i="31"/>
  <c r="EB10" i="31" s="1"/>
  <c r="EB11" i="31" s="1"/>
  <c r="AE129" i="29"/>
  <c r="DY23" i="31"/>
  <c r="DY10" i="31" s="1"/>
  <c r="DY11" i="31" s="1"/>
  <c r="AE126" i="29"/>
  <c r="DQ23" i="31"/>
  <c r="DQ10" i="31" s="1"/>
  <c r="DQ11" i="31" s="1"/>
  <c r="AE118" i="29"/>
  <c r="D6" i="39" l="1"/>
  <c r="AE108" i="29"/>
  <c r="DG23" i="31"/>
  <c r="DG10" i="31" s="1"/>
  <c r="DG11" i="31" s="1"/>
  <c r="W275" i="29"/>
  <c r="B18" i="12" s="1"/>
  <c r="C18" i="12" s="1"/>
  <c r="D18" i="12" s="1"/>
  <c r="W277" i="29"/>
  <c r="B20" i="12" s="1"/>
  <c r="C20" i="12" s="1"/>
  <c r="D20" i="12" s="1"/>
  <c r="AE132" i="29"/>
  <c r="EE23" i="31"/>
  <c r="EE10" i="31" s="1"/>
  <c r="EE11" i="31" s="1"/>
  <c r="EQ23" i="31"/>
  <c r="EQ10" i="31" s="1"/>
  <c r="EQ11" i="31" s="1"/>
  <c r="W278" i="29"/>
  <c r="B21" i="12" s="1"/>
  <c r="C21" i="12" s="1"/>
  <c r="D21" i="12" s="1"/>
  <c r="DW23" i="31"/>
  <c r="DW10" i="31" s="1"/>
  <c r="DW11" i="31" s="1"/>
  <c r="AE124" i="29"/>
  <c r="W276" i="29"/>
  <c r="B19" i="12" s="1"/>
  <c r="C19" i="12" s="1"/>
  <c r="D19" i="12" s="1"/>
  <c r="G21" i="12" l="1"/>
  <c r="P21" i="12"/>
  <c r="L21" i="12"/>
  <c r="E43" i="12"/>
  <c r="O21" i="12"/>
  <c r="K43" i="12"/>
  <c r="E21" i="12"/>
  <c r="K21" i="12"/>
  <c r="J43" i="12"/>
  <c r="G43" i="12"/>
  <c r="I21" i="12"/>
  <c r="J21" i="12"/>
  <c r="L43" i="12"/>
  <c r="M43" i="12"/>
  <c r="N43" i="12"/>
  <c r="F21" i="12"/>
  <c r="H43" i="12"/>
  <c r="M21" i="12"/>
  <c r="N21" i="12"/>
  <c r="F43" i="12"/>
  <c r="I43" i="12"/>
  <c r="H21" i="12"/>
  <c r="M20" i="12"/>
  <c r="K20" i="12"/>
  <c r="P20" i="12"/>
  <c r="G20" i="12"/>
  <c r="I20" i="12"/>
  <c r="H20" i="12"/>
  <c r="K42" i="12"/>
  <c r="G42" i="12"/>
  <c r="J42" i="12"/>
  <c r="F20" i="12"/>
  <c r="E42" i="12"/>
  <c r="E20" i="12"/>
  <c r="N42" i="12"/>
  <c r="L20" i="12"/>
  <c r="N20" i="12"/>
  <c r="F42" i="12"/>
  <c r="O20" i="12"/>
  <c r="Q20" i="12" s="1"/>
  <c r="R20" i="12" s="1"/>
  <c r="I42" i="12"/>
  <c r="H42" i="12"/>
  <c r="M42" i="12"/>
  <c r="L42" i="12"/>
  <c r="J20" i="12"/>
  <c r="F19" i="12"/>
  <c r="G19" i="12"/>
  <c r="K19" i="12"/>
  <c r="L19" i="12"/>
  <c r="K41" i="12"/>
  <c r="I19" i="12"/>
  <c r="G41" i="12"/>
  <c r="J41" i="12"/>
  <c r="H41" i="12"/>
  <c r="N41" i="12"/>
  <c r="F41" i="12"/>
  <c r="E41" i="12"/>
  <c r="P19" i="12"/>
  <c r="L41" i="12"/>
  <c r="M41" i="12"/>
  <c r="N19" i="12"/>
  <c r="J19" i="12"/>
  <c r="I41" i="12"/>
  <c r="M19" i="12"/>
  <c r="H19" i="12"/>
  <c r="O19" i="12"/>
  <c r="Q19" i="12" s="1"/>
  <c r="R19" i="12" s="1"/>
  <c r="E19" i="12"/>
  <c r="P18" i="12"/>
  <c r="J40" i="12"/>
  <c r="O18" i="12"/>
  <c r="J18" i="12"/>
  <c r="H40" i="12"/>
  <c r="G18" i="12"/>
  <c r="L40" i="12"/>
  <c r="M18" i="12"/>
  <c r="G40" i="12"/>
  <c r="I40" i="12"/>
  <c r="M40" i="12"/>
  <c r="I18" i="12"/>
  <c r="L18" i="12"/>
  <c r="E18" i="12"/>
  <c r="F40" i="12"/>
  <c r="F18" i="12"/>
  <c r="E40" i="12"/>
  <c r="K18" i="12"/>
  <c r="K40" i="12"/>
  <c r="H18" i="12"/>
  <c r="N18" i="12"/>
  <c r="N40" i="12"/>
  <c r="T20" i="12" l="1"/>
  <c r="S20" i="12"/>
  <c r="Q18" i="12"/>
  <c r="R18" i="12" s="1"/>
  <c r="T19" i="12"/>
  <c r="S19" i="12"/>
  <c r="Q21" i="12"/>
  <c r="R21" i="12" s="1"/>
  <c r="S21" i="12" l="1"/>
  <c r="T21" i="12"/>
  <c r="T18" i="12"/>
  <c r="S18" i="12"/>
  <c r="F105" i="29" l="1"/>
  <c r="BV105" i="30"/>
  <c r="V274" i="30"/>
  <c r="V288" i="30" s="1"/>
  <c r="W105" i="29" l="1"/>
  <c r="F274" i="29"/>
  <c r="F289" i="29" s="1"/>
  <c r="AE105" i="29" l="1"/>
  <c r="DD23" i="31"/>
  <c r="DD10" i="31" s="1"/>
  <c r="DD11" i="31" s="1"/>
  <c r="DD12" i="31" s="1"/>
  <c r="DD37" i="31" s="1"/>
  <c r="W274" i="29"/>
  <c r="B17" i="12" l="1"/>
  <c r="C17" i="12" s="1"/>
  <c r="D17" i="12" s="1"/>
  <c r="W289" i="29"/>
  <c r="DD14" i="31"/>
  <c r="DD15" i="31" s="1"/>
  <c r="DE12" i="31"/>
  <c r="DE37" i="31" s="1"/>
  <c r="DD31" i="31"/>
  <c r="DD34" i="31" l="1"/>
  <c r="DD40" i="31"/>
  <c r="DD16" i="31"/>
  <c r="DE31" i="31"/>
  <c r="DF12" i="31"/>
  <c r="DE14" i="31"/>
  <c r="DE15" i="31" s="1"/>
  <c r="F39" i="12"/>
  <c r="L17" i="12"/>
  <c r="J17" i="12"/>
  <c r="I17" i="12"/>
  <c r="M39" i="12"/>
  <c r="F17" i="12"/>
  <c r="P17" i="12"/>
  <c r="G39" i="12"/>
  <c r="K17" i="12"/>
  <c r="G17" i="12"/>
  <c r="H17" i="12"/>
  <c r="H39" i="12"/>
  <c r="O17" i="12"/>
  <c r="E39" i="12"/>
  <c r="N39" i="12"/>
  <c r="I39" i="12"/>
  <c r="E17" i="12"/>
  <c r="J39" i="12"/>
  <c r="N17" i="12"/>
  <c r="M17" i="12"/>
  <c r="L39" i="12"/>
  <c r="K39" i="12"/>
  <c r="AK274" i="30"/>
  <c r="DE34" i="31" l="1"/>
  <c r="DE40" i="31"/>
  <c r="DE16" i="31"/>
  <c r="DF14" i="31"/>
  <c r="DF15" i="31" s="1"/>
  <c r="DF37" i="31"/>
  <c r="Q17" i="12"/>
  <c r="R17" i="12" s="1"/>
  <c r="T17" i="12" s="1"/>
  <c r="S17" i="12"/>
  <c r="DF31" i="31"/>
  <c r="DG12" i="31"/>
  <c r="DG37" i="31" s="1"/>
  <c r="CB274" i="30"/>
  <c r="AK288" i="30"/>
  <c r="DF34" i="31" l="1"/>
  <c r="DF40" i="31"/>
  <c r="DF16" i="31"/>
  <c r="DH12" i="31"/>
  <c r="DH37" i="31" s="1"/>
  <c r="DG31" i="31"/>
  <c r="DG14" i="31"/>
  <c r="DG15" i="31" s="1"/>
  <c r="DG34" i="31" l="1"/>
  <c r="DG40" i="31"/>
  <c r="DG16" i="31"/>
  <c r="DH14" i="31"/>
  <c r="DH15" i="31" s="1"/>
  <c r="DH40" i="31" s="1"/>
  <c r="DH31" i="31"/>
  <c r="DI12" i="31"/>
  <c r="DI37" i="31" s="1"/>
  <c r="DH16" i="31" l="1"/>
  <c r="DH34" i="31"/>
  <c r="DI14" i="31"/>
  <c r="DI15" i="31" s="1"/>
  <c r="DJ12" i="31"/>
  <c r="DJ37" i="31" s="1"/>
  <c r="DI31" i="31"/>
  <c r="DI34" i="31" l="1"/>
  <c r="DI40" i="31"/>
  <c r="DI16" i="31"/>
  <c r="DJ31" i="31"/>
  <c r="DK12" i="31"/>
  <c r="DK37" i="31" s="1"/>
  <c r="DJ14" i="31"/>
  <c r="DJ15" i="31" s="1"/>
  <c r="DJ40" i="31" s="1"/>
  <c r="DJ34" i="31" l="1"/>
  <c r="DJ16" i="31"/>
  <c r="DK14" i="31"/>
  <c r="DK15" i="31" s="1"/>
  <c r="DK40" i="31" s="1"/>
  <c r="DK31" i="31"/>
  <c r="DL12" i="31"/>
  <c r="DL37" i="31" s="1"/>
  <c r="DK34" i="31" l="1"/>
  <c r="DK16" i="31"/>
  <c r="DL14" i="31"/>
  <c r="DL15" i="31" s="1"/>
  <c r="DL40" i="31" s="1"/>
  <c r="DM12" i="31"/>
  <c r="DM37" i="31" s="1"/>
  <c r="DL31" i="31"/>
  <c r="DL34" i="31" l="1"/>
  <c r="DL16" i="31"/>
  <c r="DM14" i="31"/>
  <c r="DM15" i="31" s="1"/>
  <c r="DM40" i="31" s="1"/>
  <c r="DN12" i="31"/>
  <c r="DN37" i="31" s="1"/>
  <c r="DM31" i="31"/>
  <c r="DM34" i="31" l="1"/>
  <c r="DM16" i="31"/>
  <c r="DN14" i="31"/>
  <c r="DN15" i="31" s="1"/>
  <c r="DN40" i="31" s="1"/>
  <c r="DN31" i="31"/>
  <c r="DO12" i="31"/>
  <c r="DO37" i="31" s="1"/>
  <c r="DN34" i="31" l="1"/>
  <c r="DN16" i="31"/>
  <c r="DO14" i="31"/>
  <c r="DO15" i="31" s="1"/>
  <c r="DO40" i="31" s="1"/>
  <c r="DO31" i="31"/>
  <c r="DP12" i="31"/>
  <c r="DP37" i="31" s="1"/>
  <c r="D7" i="39"/>
  <c r="DO16" i="31" l="1"/>
  <c r="D8" i="39"/>
  <c r="D9" i="39" s="1"/>
  <c r="D11" i="39" s="1"/>
  <c r="DO34" i="31"/>
  <c r="DP14" i="31"/>
  <c r="DP15" i="31" s="1"/>
  <c r="DP31" i="31"/>
  <c r="DQ12" i="31"/>
  <c r="DQ37" i="31" s="1"/>
  <c r="DP34" i="31" l="1"/>
  <c r="DP40" i="31"/>
  <c r="DQ14" i="31"/>
  <c r="DQ15" i="31" s="1"/>
  <c r="DQ16" i="31" s="1"/>
  <c r="DR12" i="31"/>
  <c r="DR37" i="31" s="1"/>
  <c r="DQ31" i="31"/>
  <c r="DP16" i="31"/>
  <c r="DQ34" i="31" l="1"/>
  <c r="DQ40" i="31"/>
  <c r="DR31" i="31"/>
  <c r="DS12" i="31"/>
  <c r="DS37" i="31" s="1"/>
  <c r="DR14" i="31"/>
  <c r="DR15" i="31" s="1"/>
  <c r="DR34" i="31" l="1"/>
  <c r="DR40" i="31"/>
  <c r="DS14" i="31"/>
  <c r="DS15" i="31" s="1"/>
  <c r="DR16" i="31"/>
  <c r="DS31" i="31"/>
  <c r="DT12" i="31"/>
  <c r="DT37" i="31" s="1"/>
  <c r="DT14" i="31"/>
  <c r="DT15" i="31" l="1"/>
  <c r="DT40" i="31" s="1"/>
  <c r="DS34" i="31"/>
  <c r="DS40" i="31"/>
  <c r="DS16" i="31"/>
  <c r="DT34" i="31"/>
  <c r="DT31" i="31"/>
  <c r="DU12" i="31"/>
  <c r="DU37" i="31" s="1"/>
  <c r="DT16" i="31"/>
  <c r="DU14" i="31" l="1"/>
  <c r="DU15" i="31" s="1"/>
  <c r="DU16" i="31" s="1"/>
  <c r="DU31" i="31"/>
  <c r="DV12" i="31"/>
  <c r="DV37" i="31" s="1"/>
  <c r="DU34" i="31" l="1"/>
  <c r="DU40" i="31"/>
  <c r="DV14" i="31"/>
  <c r="DV15" i="31" s="1"/>
  <c r="DW12" i="31"/>
  <c r="DW37" i="31" s="1"/>
  <c r="DV31" i="31"/>
  <c r="DV34" i="31" l="1"/>
  <c r="DV40" i="31"/>
  <c r="DV16" i="31"/>
  <c r="DW14" i="31"/>
  <c r="DW15" i="31" s="1"/>
  <c r="DW31" i="31"/>
  <c r="DW34" i="31" l="1"/>
  <c r="DW40" i="31"/>
  <c r="DW16" i="31"/>
  <c r="DX12" i="31"/>
  <c r="DX37" i="31" s="1"/>
  <c r="DY12" i="31" l="1"/>
  <c r="DY37" i="31" s="1"/>
  <c r="DX31" i="31"/>
  <c r="DX14" i="31"/>
  <c r="DX15" i="31" s="1"/>
  <c r="DY14" i="31"/>
  <c r="DZ12" i="31"/>
  <c r="DZ37" i="31" s="1"/>
  <c r="DY31" i="31"/>
  <c r="DX34" i="31" l="1"/>
  <c r="DX40" i="31"/>
  <c r="DY15" i="31"/>
  <c r="DX16" i="31"/>
  <c r="DZ14" i="31"/>
  <c r="DZ31" i="31"/>
  <c r="EA12" i="31"/>
  <c r="EA37" i="31" s="1"/>
  <c r="DY34" i="31" l="1"/>
  <c r="DY40" i="31"/>
  <c r="DY16" i="31"/>
  <c r="DZ15" i="31"/>
  <c r="EA14" i="31"/>
  <c r="EB12" i="31"/>
  <c r="EB37" i="31" s="1"/>
  <c r="EA31" i="31"/>
  <c r="DZ34" i="31" l="1"/>
  <c r="DZ40" i="31"/>
  <c r="DZ16" i="31"/>
  <c r="EA15" i="31"/>
  <c r="EB14" i="31"/>
  <c r="EC12" i="31"/>
  <c r="EC37" i="31" s="1"/>
  <c r="EB31" i="31"/>
  <c r="EA34" i="31" l="1"/>
  <c r="EA40" i="31"/>
  <c r="EA16" i="31"/>
  <c r="EB15" i="31"/>
  <c r="EC14" i="31"/>
  <c r="EC31" i="31"/>
  <c r="ED12" i="31"/>
  <c r="ED37" i="31" s="1"/>
  <c r="EB34" i="31" l="1"/>
  <c r="EB40" i="31"/>
  <c r="EB16" i="31"/>
  <c r="EC15" i="31"/>
  <c r="ED14" i="31"/>
  <c r="ED31" i="31"/>
  <c r="EE12" i="31"/>
  <c r="EE37" i="31" s="1"/>
  <c r="EC34" i="31" l="1"/>
  <c r="EC40" i="31"/>
  <c r="EC16" i="31"/>
  <c r="ED15" i="31"/>
  <c r="EE31" i="31"/>
  <c r="EF12" i="31"/>
  <c r="EF37" i="31" s="1"/>
  <c r="EE14" i="31"/>
  <c r="EE15" i="31" s="1"/>
  <c r="EE34" i="31" l="1"/>
  <c r="EE40" i="31"/>
  <c r="ED34" i="31"/>
  <c r="ED40" i="31"/>
  <c r="ED16" i="31"/>
  <c r="EF14" i="31"/>
  <c r="EF15" i="31" s="1"/>
  <c r="EE16" i="31"/>
  <c r="EF31" i="31"/>
  <c r="EG12" i="31"/>
  <c r="EG37" i="31" s="1"/>
  <c r="EF34" i="31" l="1"/>
  <c r="EF40" i="31"/>
  <c r="EF16" i="31"/>
  <c r="EG14" i="31"/>
  <c r="EG15" i="31" s="1"/>
  <c r="EG16" i="31" s="1"/>
  <c r="EG31" i="31"/>
  <c r="EH12" i="31"/>
  <c r="EH14" i="31" l="1"/>
  <c r="EH15" i="31" s="1"/>
  <c r="EH16" i="31" s="1"/>
  <c r="EH37" i="31"/>
  <c r="EG34" i="31"/>
  <c r="EG40" i="31"/>
  <c r="EH31" i="31"/>
  <c r="EI12" i="31" l="1"/>
  <c r="EI14" i="31"/>
  <c r="EI15" i="31" s="1"/>
  <c r="EI40" i="31" s="1"/>
  <c r="EI37" i="31"/>
  <c r="EH34" i="31"/>
  <c r="EH40" i="31"/>
  <c r="EI34" i="31"/>
  <c r="EJ12" i="31"/>
  <c r="EJ37" i="31" s="1"/>
  <c r="EI31" i="31"/>
  <c r="EI16" i="31" l="1"/>
  <c r="EK12" i="31"/>
  <c r="EK37" i="31" s="1"/>
  <c r="EJ31" i="31"/>
  <c r="EK14" i="31"/>
  <c r="EJ14" i="31"/>
  <c r="EJ15" i="31" s="1"/>
  <c r="EJ40" i="31" s="1"/>
  <c r="EJ16" i="31" l="1"/>
  <c r="EJ34" i="31"/>
  <c r="EK15" i="31"/>
  <c r="EK40" i="31" s="1"/>
  <c r="EK31" i="31"/>
  <c r="EL12" i="31"/>
  <c r="EL37" i="31" s="1"/>
  <c r="EK16" i="31" l="1"/>
  <c r="EK34" i="31"/>
  <c r="EL14" i="31"/>
  <c r="EL15" i="31" s="1"/>
  <c r="EL40" i="31" s="1"/>
  <c r="EM12" i="31"/>
  <c r="EL31" i="31"/>
  <c r="EM14" i="31" l="1"/>
  <c r="EM37" i="31"/>
  <c r="EM15" i="31"/>
  <c r="EM40" i="31" s="1"/>
  <c r="EL34" i="31"/>
  <c r="EL16" i="31"/>
  <c r="EM31" i="31"/>
  <c r="EM16" i="31"/>
  <c r="EN12" i="31"/>
  <c r="EN37" i="31" s="1"/>
  <c r="EN31" i="31" l="1"/>
  <c r="EO12" i="31"/>
  <c r="EN14" i="31"/>
  <c r="EN15" i="31" s="1"/>
  <c r="EN40" i="31" s="1"/>
  <c r="EM34" i="31"/>
  <c r="EO14" i="31" l="1"/>
  <c r="EO15" i="31" s="1"/>
  <c r="EO37" i="31"/>
  <c r="EN16" i="31"/>
  <c r="EN34" i="31"/>
  <c r="EO31" i="31"/>
  <c r="EP12" i="31"/>
  <c r="EP37" i="31" s="1"/>
  <c r="EP14" i="31"/>
  <c r="EO34" i="31" l="1"/>
  <c r="EO40" i="31"/>
  <c r="EO16" i="31"/>
  <c r="EP15" i="31"/>
  <c r="EP40" i="31" s="1"/>
  <c r="EP31" i="31"/>
  <c r="EP16" i="31" l="1"/>
  <c r="EP34" i="31"/>
  <c r="EQ12" i="31"/>
  <c r="EQ37" i="31" s="1"/>
  <c r="EQ14" i="31"/>
  <c r="EQ15" i="31" s="1"/>
  <c r="EQ40" i="31" s="1"/>
  <c r="EQ31" i="31" l="1"/>
  <c r="EQ34" i="31"/>
  <c r="EQ16" i="31"/>
  <c r="ER12" i="31"/>
  <c r="ER37" i="31" s="1"/>
  <c r="ES12" i="31" l="1"/>
  <c r="ES37" i="31" s="1"/>
  <c r="ER14" i="31"/>
  <c r="ER15" i="31" s="1"/>
  <c r="ER40" i="31" s="1"/>
  <c r="ER31" i="31"/>
  <c r="ER34" i="31"/>
  <c r="ES14" i="31"/>
  <c r="ES15" i="31" s="1"/>
  <c r="ES16" i="31" s="1"/>
  <c r="ES31" i="31"/>
  <c r="ET12" i="31"/>
  <c r="ET14" i="31" s="1"/>
  <c r="ER16" i="31" l="1"/>
  <c r="ET15" i="31"/>
  <c r="ES34" i="31"/>
  <c r="ES40" i="31"/>
  <c r="EU12" i="31"/>
  <c r="EU14" i="31" s="1"/>
  <c r="EU15" i="31" s="1"/>
  <c r="ET16" i="31"/>
  <c r="EV12" i="31" l="1"/>
  <c r="EV14" i="31" s="1"/>
  <c r="EV15" i="31" s="1"/>
  <c r="EU16" i="31"/>
  <c r="EW12" i="31" l="1"/>
  <c r="EW14" i="31" s="1"/>
  <c r="EW15" i="31" s="1"/>
  <c r="EV16" i="31"/>
  <c r="EX12" i="31" l="1"/>
  <c r="EW16" i="31"/>
  <c r="EX14" i="31" l="1"/>
  <c r="EX15" i="31" s="1"/>
  <c r="EX16" i="31" s="1"/>
  <c r="EY12" i="31"/>
  <c r="EY14" i="31" s="1"/>
  <c r="EY15" i="31" l="1"/>
  <c r="D8" i="33" s="1"/>
  <c r="D7" i="33"/>
  <c r="EY16" i="31"/>
  <c r="D9" i="33" l="1"/>
  <c r="D11" i="33" s="1"/>
  <c r="C34" i="37" s="1"/>
  <c r="EU36" i="37" s="1"/>
  <c r="EP36" i="37" l="1"/>
  <c r="EW36" i="37"/>
  <c r="ET36" i="37"/>
  <c r="FE5" i="31" s="1"/>
  <c r="EX36" i="37"/>
  <c r="EZ36" i="37"/>
  <c r="EY36" i="37"/>
  <c r="EO36" i="37"/>
  <c r="EV36" i="37"/>
  <c r="ER36" i="37"/>
  <c r="ES36" i="37"/>
  <c r="EQ36" i="37"/>
  <c r="FB5" i="31" s="1"/>
  <c r="FD5" i="31"/>
  <c r="FD9" i="31"/>
  <c r="FD11" i="31" s="1"/>
  <c r="FB9" i="31"/>
  <c r="FB11" i="31" s="1"/>
  <c r="FG5" i="31"/>
  <c r="FG9" i="31"/>
  <c r="FG11" i="31" s="1"/>
  <c r="FE9" i="31"/>
  <c r="FE11" i="31" s="1"/>
  <c r="FI5" i="31"/>
  <c r="FI9" i="31"/>
  <c r="FI11" i="31" s="1"/>
  <c r="FC5" i="31"/>
  <c r="FC9" i="31"/>
  <c r="FC11" i="31" s="1"/>
  <c r="FH5" i="31"/>
  <c r="FH9" i="31"/>
  <c r="FH11" i="31" s="1"/>
  <c r="FF9" i="31"/>
  <c r="FF11" i="31" s="1"/>
  <c r="FF5" i="31"/>
  <c r="FA5" i="31"/>
  <c r="FA9" i="31"/>
  <c r="FA11" i="31" s="1"/>
  <c r="FK9" i="31"/>
  <c r="FK11" i="31" s="1"/>
  <c r="FK5" i="31"/>
  <c r="FJ5" i="31"/>
  <c r="FJ9" i="31"/>
  <c r="FJ11" i="31" s="1"/>
  <c r="EZ5" i="31"/>
  <c r="EZ9" i="31"/>
  <c r="EZ11" i="31" s="1"/>
  <c r="EZ12" i="31" s="1"/>
  <c r="EZ14" i="31" l="1"/>
  <c r="EZ15" i="31" s="1"/>
  <c r="EZ16" i="31" s="1"/>
  <c r="FA12" i="31"/>
  <c r="FA14" i="31" s="1"/>
  <c r="FA15" i="31" s="1"/>
  <c r="FB12" i="31" l="1"/>
  <c r="FA16" i="31"/>
  <c r="FB14" i="31" l="1"/>
  <c r="FB15" i="31" s="1"/>
  <c r="FC12" i="31"/>
  <c r="FC14" i="31" l="1"/>
  <c r="FC15" i="31" s="1"/>
  <c r="FD12" i="31"/>
  <c r="FB16" i="31"/>
  <c r="FD14" i="31" l="1"/>
  <c r="FD15" i="31" s="1"/>
  <c r="FE12" i="31"/>
  <c r="FC16" i="31"/>
  <c r="FD16" i="31" l="1"/>
  <c r="FE14" i="31"/>
  <c r="FE15" i="31" s="1"/>
  <c r="FE16" i="31" s="1"/>
  <c r="FF12" i="31"/>
  <c r="FG12" i="31" l="1"/>
  <c r="FF14" i="31"/>
  <c r="FF15" i="31" s="1"/>
  <c r="FF16" i="31" l="1"/>
  <c r="FG14" i="31"/>
  <c r="FG15" i="31" s="1"/>
  <c r="FH12" i="31"/>
  <c r="FG16" i="31" l="1"/>
  <c r="FH14" i="31"/>
  <c r="FH15" i="31" s="1"/>
  <c r="FH16" i="31" s="1"/>
  <c r="FI12" i="31"/>
  <c r="FJ12" i="31" l="1"/>
  <c r="FJ14" i="31" s="1"/>
  <c r="FI14" i="31"/>
  <c r="FI15" i="31" s="1"/>
  <c r="FI16" i="31" s="1"/>
  <c r="FJ15" i="31" l="1"/>
  <c r="FK12" i="31"/>
  <c r="FK14" i="31" s="1"/>
  <c r="FJ16" i="31"/>
  <c r="FK15" i="31" l="1"/>
  <c r="FK16" i="31" s="1"/>
  <c r="BH105" i="30" l="1"/>
  <c r="BU105" i="30" l="1"/>
  <c r="CI4" i="4"/>
  <c r="BL105" i="30"/>
  <c r="BO105" i="30" s="1"/>
  <c r="CI9" i="4" l="1"/>
  <c r="BP105" i="30"/>
  <c r="CI13" i="4" s="1"/>
  <c r="BH106" i="30"/>
  <c r="BQ105" i="30" l="1"/>
  <c r="BS105" i="30" s="1"/>
  <c r="BY105" i="30" s="1"/>
  <c r="CJ4" i="4"/>
  <c r="BL106" i="30"/>
  <c r="BO106" i="30" s="1"/>
  <c r="BU106" i="30"/>
  <c r="CI12" i="4"/>
  <c r="BP106" i="30" l="1"/>
  <c r="CJ13" i="4" s="1"/>
  <c r="CJ9" i="4"/>
  <c r="BH108" i="30"/>
  <c r="CI14" i="4"/>
  <c r="BH107" i="30"/>
  <c r="AJ274" i="30"/>
  <c r="BH109" i="30"/>
  <c r="BQ106" i="30" l="1"/>
  <c r="BS106" i="30" s="1"/>
  <c r="BY106" i="30" s="1"/>
  <c r="BL109" i="30"/>
  <c r="BO109" i="30" s="1"/>
  <c r="CM4" i="4"/>
  <c r="CM9" i="4" s="1"/>
  <c r="CM12" i="4" s="1"/>
  <c r="BU109" i="30"/>
  <c r="CI16" i="4"/>
  <c r="CJ12" i="4"/>
  <c r="BU107" i="30"/>
  <c r="BL107" i="30"/>
  <c r="BO107" i="30" s="1"/>
  <c r="CK4" i="4"/>
  <c r="BL108" i="30"/>
  <c r="BO108" i="30" s="1"/>
  <c r="CL4" i="4"/>
  <c r="BU108" i="30"/>
  <c r="BP108" i="30" l="1"/>
  <c r="CL13" i="4" s="1"/>
  <c r="CK9" i="4"/>
  <c r="IF4" i="4"/>
  <c r="BP107" i="30"/>
  <c r="CK13" i="4" s="1"/>
  <c r="IF13" i="4" s="1"/>
  <c r="CJ14" i="4"/>
  <c r="CL9" i="4"/>
  <c r="BP109" i="30"/>
  <c r="CM13" i="4" s="1"/>
  <c r="CM14" i="4" s="1"/>
  <c r="CM16" i="4" s="1"/>
  <c r="BQ109" i="30"/>
  <c r="BS109" i="30" s="1"/>
  <c r="BY109" i="30" s="1"/>
  <c r="CJ16" i="4" l="1"/>
  <c r="CK12" i="4"/>
  <c r="IF9" i="4"/>
  <c r="BH110" i="30"/>
  <c r="CL12" i="4"/>
  <c r="BQ107" i="30"/>
  <c r="BS107" i="30" s="1"/>
  <c r="BY107" i="30" s="1"/>
  <c r="BQ108" i="30"/>
  <c r="BS108" i="30" s="1"/>
  <c r="BY108" i="30" s="1"/>
  <c r="CL14" i="4" l="1"/>
  <c r="CK14" i="4"/>
  <c r="IF12" i="4"/>
  <c r="BL110" i="30"/>
  <c r="BO110" i="30" s="1"/>
  <c r="BU110" i="30"/>
  <c r="CN4" i="4"/>
  <c r="CN9" i="4" l="1"/>
  <c r="CK16" i="4"/>
  <c r="IF16" i="4" s="1"/>
  <c r="IF14" i="4"/>
  <c r="BP110" i="30"/>
  <c r="CN13" i="4" s="1"/>
  <c r="CL16" i="4"/>
  <c r="BQ110" i="30" l="1"/>
  <c r="BS110" i="30" s="1"/>
  <c r="BY110" i="30" s="1"/>
  <c r="BH111" i="30"/>
  <c r="CN12" i="4"/>
  <c r="CN14" i="4" l="1"/>
  <c r="BL111" i="30"/>
  <c r="BO111" i="30" s="1"/>
  <c r="CO4" i="4"/>
  <c r="BU111" i="30"/>
  <c r="BH112" i="30" l="1"/>
  <c r="CO9" i="4"/>
  <c r="BP111" i="30"/>
  <c r="CO13" i="4" s="1"/>
  <c r="CN16" i="4"/>
  <c r="BQ111" i="30" l="1"/>
  <c r="BS111" i="30" s="1"/>
  <c r="BY111" i="30" s="1"/>
  <c r="CO12" i="4"/>
  <c r="CP4" i="4"/>
  <c r="BL112" i="30"/>
  <c r="BO112" i="30" s="1"/>
  <c r="BU112" i="30"/>
  <c r="CP9" i="4" l="1"/>
  <c r="CO14" i="4"/>
  <c r="BH113" i="30"/>
  <c r="BP112" i="30"/>
  <c r="CP13" i="4" s="1"/>
  <c r="BQ112" i="30" l="1"/>
  <c r="BS112" i="30" s="1"/>
  <c r="BY112" i="30" s="1"/>
  <c r="CO16" i="4"/>
  <c r="BU113" i="30"/>
  <c r="CQ4" i="4"/>
  <c r="BL113" i="30"/>
  <c r="BO113" i="30" s="1"/>
  <c r="CP12" i="4"/>
  <c r="BH114" i="30"/>
  <c r="CQ9" i="4" l="1"/>
  <c r="BL114" i="30"/>
  <c r="BO114" i="30" s="1"/>
  <c r="CR4" i="4"/>
  <c r="CR9" i="4" s="1"/>
  <c r="CR12" i="4" s="1"/>
  <c r="BU114" i="30"/>
  <c r="CP14" i="4"/>
  <c r="BP113" i="30"/>
  <c r="CQ13" i="4" s="1"/>
  <c r="BP114" i="30" l="1"/>
  <c r="CR13" i="4" s="1"/>
  <c r="CR14" i="4" s="1"/>
  <c r="CR16" i="4" s="1"/>
  <c r="CP16" i="4"/>
  <c r="BQ113" i="30"/>
  <c r="BS113" i="30" s="1"/>
  <c r="BY113" i="30" s="1"/>
  <c r="CQ12" i="4"/>
  <c r="BH115" i="30"/>
  <c r="BQ114" i="30" l="1"/>
  <c r="BS114" i="30" s="1"/>
  <c r="BY114" i="30" s="1"/>
  <c r="BU115" i="30"/>
  <c r="BL115" i="30"/>
  <c r="BO115" i="30" s="1"/>
  <c r="CS4" i="4"/>
  <c r="CS9" i="4" s="1"/>
  <c r="CS12" i="4" s="1"/>
  <c r="CQ14" i="4"/>
  <c r="BH116" i="30" l="1"/>
  <c r="CQ16" i="4"/>
  <c r="BP115" i="30"/>
  <c r="CS13" i="4" s="1"/>
  <c r="CS14" i="4" s="1"/>
  <c r="CS16" i="4" s="1"/>
  <c r="BQ115" i="30" l="1"/>
  <c r="BS115" i="30" s="1"/>
  <c r="BY115" i="30" s="1"/>
  <c r="BU116" i="30"/>
  <c r="BL116" i="30"/>
  <c r="BO116" i="30" s="1"/>
  <c r="CT4" i="4"/>
  <c r="CT9" i="4" s="1"/>
  <c r="CT12" i="4" s="1"/>
  <c r="BP116" i="30" l="1"/>
  <c r="CT13" i="4" s="1"/>
  <c r="CT14" i="4" s="1"/>
  <c r="CT16" i="4" s="1"/>
  <c r="BQ116" i="30" l="1"/>
  <c r="BS116" i="30" s="1"/>
  <c r="BY116" i="30" s="1"/>
  <c r="BH117" i="30"/>
  <c r="BL117" i="30" l="1"/>
  <c r="BO117" i="30" s="1"/>
  <c r="BU117" i="30"/>
  <c r="CU4" i="4"/>
  <c r="CU9" i="4" s="1"/>
  <c r="CU12" i="4" s="1"/>
  <c r="BH118" i="30" l="1"/>
  <c r="BP117" i="30"/>
  <c r="CU13" i="4" s="1"/>
  <c r="CU14" i="4" s="1"/>
  <c r="CU16" i="4" s="1"/>
  <c r="BQ117" i="30" l="1"/>
  <c r="BS117" i="30" s="1"/>
  <c r="BY117" i="30" s="1"/>
  <c r="CV4" i="4"/>
  <c r="CV9" i="4" s="1"/>
  <c r="CV12" i="4" s="1"/>
  <c r="BL118" i="30"/>
  <c r="BO118" i="30" s="1"/>
  <c r="BU118" i="30"/>
  <c r="BH119" i="30" l="1"/>
  <c r="BP118" i="30"/>
  <c r="CV13" i="4" s="1"/>
  <c r="CV14" i="4" s="1"/>
  <c r="CV16" i="4" s="1"/>
  <c r="BQ118" i="30"/>
  <c r="BS118" i="30" s="1"/>
  <c r="BY118" i="30" s="1"/>
  <c r="BU119" i="30" l="1"/>
  <c r="BL119" i="30"/>
  <c r="BO119" i="30" s="1"/>
  <c r="CW4" i="4"/>
  <c r="CW9" i="4" s="1"/>
  <c r="CW12" i="4" s="1"/>
  <c r="BH122" i="30"/>
  <c r="BH121" i="30" l="1"/>
  <c r="BL122" i="30"/>
  <c r="BO122" i="30" s="1"/>
  <c r="CZ4" i="4"/>
  <c r="CZ9" i="4" s="1"/>
  <c r="CZ12" i="4" s="1"/>
  <c r="BU122" i="30"/>
  <c r="BP119" i="30"/>
  <c r="CW13" i="4" s="1"/>
  <c r="IG13" i="4" s="1"/>
  <c r="BQ119" i="30" l="1"/>
  <c r="BS119" i="30" s="1"/>
  <c r="BY119" i="30" s="1"/>
  <c r="BH120" i="30"/>
  <c r="BP122" i="30"/>
  <c r="CZ13" i="4" s="1"/>
  <c r="CZ14" i="4" s="1"/>
  <c r="CZ16" i="4" s="1"/>
  <c r="BU121" i="30"/>
  <c r="CY4" i="4"/>
  <c r="CY9" i="4" s="1"/>
  <c r="CY12" i="4" s="1"/>
  <c r="BL121" i="30"/>
  <c r="BO121" i="30" s="1"/>
  <c r="CW14" i="4"/>
  <c r="CW16" i="4" s="1"/>
  <c r="BP121" i="30" l="1"/>
  <c r="CY13" i="4" s="1"/>
  <c r="CY14" i="4" s="1"/>
  <c r="CY16" i="4" s="1"/>
  <c r="CX4" i="4"/>
  <c r="BL120" i="30"/>
  <c r="BO120" i="30" s="1"/>
  <c r="BU120" i="30"/>
  <c r="BQ122" i="30"/>
  <c r="BS122" i="30" s="1"/>
  <c r="BY122" i="30" s="1"/>
  <c r="BQ121" i="30" l="1"/>
  <c r="BS121" i="30" s="1"/>
  <c r="BY121" i="30" s="1"/>
  <c r="BP120" i="30"/>
  <c r="CX13" i="4" s="1"/>
  <c r="BQ120" i="30"/>
  <c r="BS120" i="30" s="1"/>
  <c r="BY120" i="30" s="1"/>
  <c r="CX9" i="4"/>
  <c r="CX12" i="4" l="1"/>
  <c r="CX14" i="4" s="1"/>
  <c r="CX16" i="4" l="1"/>
  <c r="BH123" i="30" l="1"/>
  <c r="DA4" i="4" l="1"/>
  <c r="BL123" i="30"/>
  <c r="BO123" i="30" s="1"/>
  <c r="BU123" i="30"/>
  <c r="BP123" i="30" l="1"/>
  <c r="DA13" i="4" s="1"/>
  <c r="DA9" i="4"/>
  <c r="BQ123" i="30" l="1"/>
  <c r="BS123" i="30" s="1"/>
  <c r="BY123" i="30" s="1"/>
  <c r="DA12" i="4"/>
  <c r="DA14" i="4" s="1"/>
  <c r="BH124" i="30"/>
  <c r="BH125" i="30"/>
  <c r="DB4" i="4" l="1"/>
  <c r="BU124" i="30"/>
  <c r="BL124" i="30"/>
  <c r="BO124" i="30" s="1"/>
  <c r="BU125" i="30"/>
  <c r="BL125" i="30"/>
  <c r="BO125" i="30" s="1"/>
  <c r="DC4" i="4"/>
  <c r="DC9" i="4" s="1"/>
  <c r="DC12" i="4" s="1"/>
  <c r="DA16" i="4"/>
  <c r="BP125" i="30" l="1"/>
  <c r="DC13" i="4" s="1"/>
  <c r="DC14" i="4" s="1"/>
  <c r="DC16" i="4" s="1"/>
  <c r="BP124" i="30"/>
  <c r="DB13" i="4" s="1"/>
  <c r="BQ124" i="30"/>
  <c r="BS124" i="30" s="1"/>
  <c r="BY124" i="30" s="1"/>
  <c r="DB9" i="4"/>
  <c r="BQ125" i="30" l="1"/>
  <c r="BS125" i="30" s="1"/>
  <c r="BY125" i="30" s="1"/>
  <c r="DB12" i="4"/>
  <c r="DB14" i="4" s="1"/>
  <c r="BH126" i="30"/>
  <c r="BL126" i="30" l="1"/>
  <c r="BO126" i="30" s="1"/>
  <c r="BU126" i="30"/>
  <c r="DD4" i="4"/>
  <c r="DB16" i="4"/>
  <c r="BH127" i="30"/>
  <c r="BU127" i="30" l="1"/>
  <c r="BL127" i="30"/>
  <c r="BO127" i="30" s="1"/>
  <c r="DE4" i="4"/>
  <c r="DE9" i="4" s="1"/>
  <c r="DE12" i="4" s="1"/>
  <c r="DD9" i="4"/>
  <c r="BP126" i="30"/>
  <c r="DD13" i="4" s="1"/>
  <c r="BQ126" i="30" l="1"/>
  <c r="BS126" i="30" s="1"/>
  <c r="BY126" i="30" s="1"/>
  <c r="DD12" i="4"/>
  <c r="DD14" i="4" s="1"/>
  <c r="BP127" i="30"/>
  <c r="DE13" i="4" s="1"/>
  <c r="DE14" i="4" s="1"/>
  <c r="DE16" i="4" s="1"/>
  <c r="BH128" i="30"/>
  <c r="DF4" i="4" l="1"/>
  <c r="DF9" i="4" s="1"/>
  <c r="BU128" i="30"/>
  <c r="BL128" i="30"/>
  <c r="BO128" i="30" s="1"/>
  <c r="BQ127" i="30"/>
  <c r="BS127" i="30" s="1"/>
  <c r="BY127" i="30" s="1"/>
  <c r="DD16" i="4"/>
  <c r="BP128" i="30" l="1"/>
  <c r="DF13" i="4" s="1"/>
  <c r="DF14" i="4" s="1"/>
  <c r="DF12" i="4"/>
  <c r="BH129" i="30"/>
  <c r="BQ128" i="30" l="1"/>
  <c r="BS128" i="30" s="1"/>
  <c r="BY128" i="30" s="1"/>
  <c r="BU129" i="30"/>
  <c r="BL129" i="30"/>
  <c r="BO129" i="30" s="1"/>
  <c r="DG4" i="4"/>
  <c r="DG9" i="4" s="1"/>
  <c r="DG12" i="4" s="1"/>
  <c r="DF16" i="4"/>
  <c r="BP129" i="30" l="1"/>
  <c r="DG13" i="4" s="1"/>
  <c r="DG14" i="4" s="1"/>
  <c r="DG16" i="4" s="1"/>
  <c r="BQ129" i="30" l="1"/>
  <c r="BS129" i="30" s="1"/>
  <c r="BY129" i="30" s="1"/>
  <c r="BH130" i="30"/>
  <c r="BU130" i="30" l="1"/>
  <c r="DH4" i="4"/>
  <c r="DH9" i="4" s="1"/>
  <c r="DH12" i="4" s="1"/>
  <c r="BL130" i="30"/>
  <c r="BO130" i="30" s="1"/>
  <c r="BH131" i="30"/>
  <c r="DI4" i="4" l="1"/>
  <c r="DI9" i="4" s="1"/>
  <c r="DI12" i="4" s="1"/>
  <c r="BU131" i="30"/>
  <c r="BL131" i="30"/>
  <c r="BO131" i="30" s="1"/>
  <c r="BP130" i="30"/>
  <c r="DH13" i="4" s="1"/>
  <c r="DH14" i="4" s="1"/>
  <c r="DH16" i="4" s="1"/>
  <c r="BQ130" i="30" l="1"/>
  <c r="BS130" i="30" s="1"/>
  <c r="BY130" i="30" s="1"/>
  <c r="BP131" i="30"/>
  <c r="DI13" i="4" s="1"/>
  <c r="DI14" i="4" s="1"/>
  <c r="DI16" i="4" s="1"/>
  <c r="IH16" i="4" s="1"/>
  <c r="IH12" i="4"/>
  <c r="BQ131" i="30" l="1"/>
  <c r="BS131" i="30" s="1"/>
  <c r="BY131" i="30" s="1"/>
  <c r="BH132" i="30"/>
  <c r="BH133" i="30"/>
  <c r="DK4" i="4" l="1"/>
  <c r="DK9" i="4" s="1"/>
  <c r="DK12" i="4" s="1"/>
  <c r="BL133" i="30"/>
  <c r="BO133" i="30" s="1"/>
  <c r="BU133" i="30"/>
  <c r="BU132" i="30"/>
  <c r="BL132" i="30"/>
  <c r="BO132" i="30" s="1"/>
  <c r="DJ4" i="4"/>
  <c r="BP132" i="30" l="1"/>
  <c r="DJ13" i="4" s="1"/>
  <c r="BQ132" i="30"/>
  <c r="BS132" i="30" s="1"/>
  <c r="BY132" i="30" s="1"/>
  <c r="DJ9" i="4"/>
  <c r="BP133" i="30"/>
  <c r="DK13" i="4" s="1"/>
  <c r="DK14" i="4" s="1"/>
  <c r="DK16" i="4" s="1"/>
  <c r="BH134" i="30" l="1"/>
  <c r="DJ12" i="4"/>
  <c r="BQ133" i="30"/>
  <c r="BS133" i="30" s="1"/>
  <c r="BY133" i="30" s="1"/>
  <c r="DJ14" i="4" l="1"/>
  <c r="BL134" i="30"/>
  <c r="BO134" i="30" s="1"/>
  <c r="BU134" i="30"/>
  <c r="DL4" i="4"/>
  <c r="BP134" i="30" l="1"/>
  <c r="DL13" i="4" s="1"/>
  <c r="BQ134" i="30"/>
  <c r="BS134" i="30" s="1"/>
  <c r="BY134" i="30" s="1"/>
  <c r="DL9" i="4"/>
  <c r="DJ16" i="4"/>
  <c r="BH135" i="30" l="1"/>
  <c r="DL12" i="4"/>
  <c r="BH136" i="30"/>
  <c r="DN4" i="4" l="1"/>
  <c r="DN9" i="4" s="1"/>
  <c r="DN12" i="4" s="1"/>
  <c r="BL136" i="30"/>
  <c r="BO136" i="30" s="1"/>
  <c r="BU136" i="30"/>
  <c r="DL14" i="4"/>
  <c r="BU135" i="30"/>
  <c r="DM4" i="4"/>
  <c r="BL135" i="30"/>
  <c r="BO135" i="30" s="1"/>
  <c r="BP135" i="30" l="1"/>
  <c r="DM13" i="4" s="1"/>
  <c r="DL16" i="4"/>
  <c r="DM9" i="4"/>
  <c r="BP136" i="30"/>
  <c r="DN13" i="4" s="1"/>
  <c r="DN14" i="4" s="1"/>
  <c r="DN16" i="4" s="1"/>
  <c r="BQ135" i="30" l="1"/>
  <c r="BS135" i="30" s="1"/>
  <c r="BY135" i="30" s="1"/>
  <c r="BQ136" i="30"/>
  <c r="BS136" i="30" s="1"/>
  <c r="BY136" i="30" s="1"/>
  <c r="DM12" i="4"/>
  <c r="DM14" i="4" l="1"/>
  <c r="DM16" i="4" l="1"/>
  <c r="BH137" i="30"/>
  <c r="DO4" i="4" l="1"/>
  <c r="BU137" i="30"/>
  <c r="BL137" i="30"/>
  <c r="BO137" i="30" s="1"/>
  <c r="BH138" i="30" l="1"/>
  <c r="BP137" i="30"/>
  <c r="DO13" i="4" s="1"/>
  <c r="DO9" i="4"/>
  <c r="BQ137" i="30" l="1"/>
  <c r="BS137" i="30" s="1"/>
  <c r="BY137" i="30" s="1"/>
  <c r="BH139" i="30"/>
  <c r="DO12" i="4"/>
  <c r="BL138" i="30"/>
  <c r="BO138" i="30" s="1"/>
  <c r="BU138" i="30"/>
  <c r="DP4" i="4"/>
  <c r="BH140" i="30"/>
  <c r="DR4" i="4" l="1"/>
  <c r="DR9" i="4" s="1"/>
  <c r="DR12" i="4" s="1"/>
  <c r="BU140" i="30"/>
  <c r="BL140" i="30"/>
  <c r="BO140" i="30" s="1"/>
  <c r="BP138" i="30"/>
  <c r="DP13" i="4" s="1"/>
  <c r="DP9" i="4"/>
  <c r="DO14" i="4"/>
  <c r="BL139" i="30"/>
  <c r="BO139" i="30" s="1"/>
  <c r="BU139" i="30"/>
  <c r="DQ4" i="4"/>
  <c r="DQ9" i="4" s="1"/>
  <c r="DQ12" i="4" s="1"/>
  <c r="BQ138" i="30" l="1"/>
  <c r="BS138" i="30" s="1"/>
  <c r="BY138" i="30" s="1"/>
  <c r="DO16" i="4"/>
  <c r="BP140" i="30"/>
  <c r="DR13" i="4" s="1"/>
  <c r="DR14" i="4" s="1"/>
  <c r="DR16" i="4" s="1"/>
  <c r="BP139" i="30"/>
  <c r="DQ13" i="4" s="1"/>
  <c r="DQ14" i="4" s="1"/>
  <c r="DQ16" i="4" s="1"/>
  <c r="DP12" i="4"/>
  <c r="BQ140" i="30" l="1"/>
  <c r="BS140" i="30" s="1"/>
  <c r="BY140" i="30" s="1"/>
  <c r="BQ139" i="30"/>
  <c r="BS139" i="30" s="1"/>
  <c r="BY139" i="30" s="1"/>
  <c r="DP14" i="4"/>
  <c r="BH141" i="30"/>
  <c r="DS4" i="4" l="1"/>
  <c r="DS9" i="4" s="1"/>
  <c r="DS12" i="4" s="1"/>
  <c r="BL141" i="30"/>
  <c r="BO141" i="30" s="1"/>
  <c r="BU141" i="30"/>
  <c r="DP16" i="4"/>
  <c r="BH142" i="30" l="1"/>
  <c r="BP141" i="30"/>
  <c r="DS13" i="4" s="1"/>
  <c r="DS14" i="4" s="1"/>
  <c r="DS16" i="4" s="1"/>
  <c r="BQ141" i="30" l="1"/>
  <c r="BS141" i="30" s="1"/>
  <c r="BY141" i="30" s="1"/>
  <c r="DT4" i="4"/>
  <c r="DT9" i="4" s="1"/>
  <c r="DT12" i="4" s="1"/>
  <c r="BL142" i="30"/>
  <c r="BO142" i="30" s="1"/>
  <c r="BU142" i="30"/>
  <c r="BP142" i="30" l="1"/>
  <c r="DT13" i="4" s="1"/>
  <c r="DT14" i="4" s="1"/>
  <c r="DT16" i="4" s="1"/>
  <c r="BH143" i="30"/>
  <c r="BQ142" i="30" l="1"/>
  <c r="BS142" i="30" s="1"/>
  <c r="BY142" i="30" s="1"/>
  <c r="BL143" i="30"/>
  <c r="BO143" i="30" s="1"/>
  <c r="BU143" i="30"/>
  <c r="DU4" i="4"/>
  <c r="DU9" i="4" s="1"/>
  <c r="DU12" i="4" s="1"/>
  <c r="BP143" i="30" l="1"/>
  <c r="DU13" i="4" s="1"/>
  <c r="II13" i="4" s="1"/>
  <c r="BH144" i="30" l="1"/>
  <c r="BQ143" i="30"/>
  <c r="BS143" i="30" s="1"/>
  <c r="BY143" i="30" s="1"/>
  <c r="DU14" i="4"/>
  <c r="DU16" i="4" s="1"/>
  <c r="II16" i="4" s="1"/>
  <c r="BH145" i="30"/>
  <c r="BL145" i="30" l="1"/>
  <c r="BO145" i="30" s="1"/>
  <c r="DW4" i="4"/>
  <c r="DW9" i="4" s="1"/>
  <c r="DW12" i="4" s="1"/>
  <c r="BU145" i="30"/>
  <c r="BL144" i="30"/>
  <c r="BO144" i="30" s="1"/>
  <c r="BU144" i="30"/>
  <c r="DV4" i="4"/>
  <c r="BP144" i="30" l="1"/>
  <c r="DV13" i="4" s="1"/>
  <c r="DV9" i="4"/>
  <c r="BP145" i="30"/>
  <c r="DW13" i="4" s="1"/>
  <c r="DW14" i="4" s="1"/>
  <c r="DW16" i="4" s="1"/>
  <c r="BQ144" i="30" l="1"/>
  <c r="BS144" i="30" s="1"/>
  <c r="BY144" i="30" s="1"/>
  <c r="BH146" i="30"/>
  <c r="AJ275" i="30"/>
  <c r="AJ276" i="30"/>
  <c r="AJ277" i="30"/>
  <c r="AJ278" i="30"/>
  <c r="DV12" i="4"/>
  <c r="BQ145" i="30"/>
  <c r="BS145" i="30" s="1"/>
  <c r="BY145" i="30" s="1"/>
  <c r="DV14" i="4" l="1"/>
  <c r="AJ288" i="30"/>
  <c r="DX4" i="4"/>
  <c r="BL146" i="30"/>
  <c r="BO146" i="30" s="1"/>
  <c r="BU146" i="30"/>
  <c r="DX9" i="4" l="1"/>
  <c r="IG4" i="4"/>
  <c r="IH4" i="4"/>
  <c r="II4" i="4"/>
  <c r="IJ4" i="4"/>
  <c r="BP146" i="30"/>
  <c r="DX13" i="4" s="1"/>
  <c r="DV16" i="4"/>
  <c r="IJ13" i="4" l="1"/>
  <c r="IH13" i="4"/>
  <c r="BQ146" i="30"/>
  <c r="BS146" i="30" s="1"/>
  <c r="BY146" i="30" s="1"/>
  <c r="DX12" i="4"/>
  <c r="IG9" i="4"/>
  <c r="IH9" i="4"/>
  <c r="II9" i="4"/>
  <c r="IJ9" i="4"/>
  <c r="DX14" i="4" l="1"/>
  <c r="IG12" i="4"/>
  <c r="II12" i="4"/>
  <c r="IJ12" i="4"/>
  <c r="DX16" i="4" l="1"/>
  <c r="IG14" i="4"/>
  <c r="IH14" i="4"/>
  <c r="II14" i="4"/>
  <c r="IJ14" i="4"/>
  <c r="IJ16" i="4" l="1"/>
  <c r="IG16" i="4"/>
</calcChain>
</file>

<file path=xl/comments1.xml><?xml version="1.0" encoding="utf-8"?>
<comments xmlns="http://schemas.openxmlformats.org/spreadsheetml/2006/main">
  <authors>
    <author>McFadden, Michael</author>
  </authors>
  <commentList>
    <comment ref="W11" authorId="0" shapeId="0">
      <text>
        <r>
          <rPr>
            <b/>
            <sz val="8"/>
            <color indexed="81"/>
            <rFont val="Tahoma"/>
            <family val="2"/>
          </rPr>
          <t>McFadden, Michael:</t>
        </r>
        <r>
          <rPr>
            <sz val="8"/>
            <color indexed="81"/>
            <rFont val="Tahoma"/>
            <family val="2"/>
          </rPr>
          <t xml:space="preserve">
2008 Revenue Requirements calculated in the "OvrUndrCalc" Tab</t>
        </r>
      </text>
    </comment>
  </commentList>
</comments>
</file>

<file path=xl/comments2.xml><?xml version="1.0" encoding="utf-8"?>
<comments xmlns="http://schemas.openxmlformats.org/spreadsheetml/2006/main">
  <authors>
    <author>McFadden, Michael</author>
  </authors>
  <commentList>
    <comment ref="AK11" authorId="0" shapeId="0">
      <text>
        <r>
          <rPr>
            <b/>
            <sz val="8"/>
            <color indexed="81"/>
            <rFont val="Tahoma"/>
            <family val="2"/>
          </rPr>
          <t>McFadden, Michael:</t>
        </r>
        <r>
          <rPr>
            <sz val="8"/>
            <color indexed="81"/>
            <rFont val="Tahoma"/>
            <family val="2"/>
          </rPr>
          <t xml:space="preserve">
2008 Revenue Requirements calculated in the "OvrUndrCalc" Tab</t>
        </r>
      </text>
    </comment>
  </commentList>
</comments>
</file>

<file path=xl/comments3.xml><?xml version="1.0" encoding="utf-8"?>
<comments xmlns="http://schemas.openxmlformats.org/spreadsheetml/2006/main">
  <authors>
    <author>McFadden, Michael</author>
  </authors>
  <commentList>
    <comment ref="C23" authorId="0" shapeId="0">
      <text>
        <r>
          <rPr>
            <b/>
            <sz val="8"/>
            <color indexed="81"/>
            <rFont val="Tahoma"/>
            <family val="2"/>
          </rPr>
          <t>McFadden, Michael:</t>
        </r>
        <r>
          <rPr>
            <sz val="8"/>
            <color indexed="81"/>
            <rFont val="Tahoma"/>
            <family val="2"/>
          </rPr>
          <t xml:space="preserve">
2008 Rev Req equal to 2008 O&amp;M from accounting records in the "Administrative Costs" Tab of the "!Solar Loan I Detail_Actual.xls" workpapers. </t>
        </r>
      </text>
    </comment>
  </commentList>
</comments>
</file>

<file path=xl/comments4.xml><?xml version="1.0" encoding="utf-8"?>
<comments xmlns="http://schemas.openxmlformats.org/spreadsheetml/2006/main">
  <authors>
    <author>Swetz, Stephen</author>
  </authors>
  <commentList>
    <comment ref="F7" authorId="0" shapeId="0">
      <text>
        <r>
          <rPr>
            <b/>
            <sz val="8"/>
            <color indexed="81"/>
            <rFont val="Tahoma"/>
            <family val="2"/>
          </rPr>
          <t>Swetz, Stephen:</t>
        </r>
        <r>
          <rPr>
            <sz val="8"/>
            <color indexed="81"/>
            <rFont val="Tahoma"/>
            <family val="2"/>
          </rPr>
          <t xml:space="preserve">
9/16/09  removed link from SL1 file for settlement</t>
        </r>
      </text>
    </comment>
  </commentList>
</comments>
</file>

<file path=xl/comments5.xml><?xml version="1.0" encoding="utf-8"?>
<comments xmlns="http://schemas.openxmlformats.org/spreadsheetml/2006/main">
  <authors>
    <author>Swetz, Stephen</author>
  </authors>
  <commentList>
    <comment ref="O6" authorId="0" shapeId="0">
      <text>
        <r>
          <rPr>
            <b/>
            <sz val="8"/>
            <color indexed="81"/>
            <rFont val="Tahoma"/>
            <family val="2"/>
          </rPr>
          <t>Swetz, Stephen:</t>
        </r>
        <r>
          <rPr>
            <sz val="8"/>
            <color indexed="81"/>
            <rFont val="Tahoma"/>
            <family val="2"/>
          </rPr>
          <t xml:space="preserve">
as of 10/1/09</t>
        </r>
      </text>
    </comment>
    <comment ref="I10" authorId="0" shapeId="0">
      <text>
        <r>
          <rPr>
            <b/>
            <sz val="8"/>
            <color indexed="81"/>
            <rFont val="Tahoma"/>
            <family val="2"/>
          </rPr>
          <t>Swetz, Stephen:</t>
        </r>
        <r>
          <rPr>
            <sz val="8"/>
            <color indexed="81"/>
            <rFont val="Tahoma"/>
            <family val="2"/>
          </rPr>
          <t xml:space="preserve">
not updated</t>
        </r>
      </text>
    </comment>
    <comment ref="S10" authorId="0" shapeId="0">
      <text>
        <r>
          <rPr>
            <b/>
            <sz val="8"/>
            <color indexed="81"/>
            <rFont val="Tahoma"/>
            <family val="2"/>
          </rPr>
          <t>Swetz, Stephen:</t>
        </r>
        <r>
          <rPr>
            <sz val="8"/>
            <color indexed="81"/>
            <rFont val="Tahoma"/>
            <family val="2"/>
          </rPr>
          <t xml:space="preserve">
as of 10/1/09</t>
        </r>
      </text>
    </comment>
    <comment ref="B11" authorId="0" shapeId="0">
      <text>
        <r>
          <rPr>
            <b/>
            <sz val="8"/>
            <color indexed="81"/>
            <rFont val="Tahoma"/>
            <family val="2"/>
          </rPr>
          <t>Swetz, Stephen:
includes nov-dec09</t>
        </r>
        <r>
          <rPr>
            <sz val="8"/>
            <color indexed="81"/>
            <rFont val="Tahoma"/>
            <family val="2"/>
          </rPr>
          <t xml:space="preserve">
</t>
        </r>
      </text>
    </comment>
    <comment ref="C11" authorId="0" shapeId="0">
      <text>
        <r>
          <rPr>
            <b/>
            <sz val="8"/>
            <color indexed="81"/>
            <rFont val="Tahoma"/>
            <family val="2"/>
          </rPr>
          <t>Swetz, Stephen:</t>
        </r>
        <r>
          <rPr>
            <sz val="8"/>
            <color indexed="81"/>
            <rFont val="Tahoma"/>
            <family val="2"/>
          </rPr>
          <t xml:space="preserve">
14 mo adj</t>
        </r>
      </text>
    </comment>
    <comment ref="D33" authorId="0" shapeId="0">
      <text>
        <r>
          <rPr>
            <b/>
            <sz val="8"/>
            <color indexed="81"/>
            <rFont val="Tahoma"/>
            <family val="2"/>
          </rPr>
          <t>Swetz, Stephen:</t>
        </r>
        <r>
          <rPr>
            <sz val="8"/>
            <color indexed="81"/>
            <rFont val="Tahoma"/>
            <family val="2"/>
          </rPr>
          <t xml:space="preserve">
</t>
        </r>
      </text>
    </comment>
  </commentList>
</comments>
</file>

<file path=xl/sharedStrings.xml><?xml version="1.0" encoding="utf-8"?>
<sst xmlns="http://schemas.openxmlformats.org/spreadsheetml/2006/main" count="596" uniqueCount="409">
  <si>
    <t>Revenue</t>
  </si>
  <si>
    <t>Net Income</t>
  </si>
  <si>
    <t>Preferred Dividends</t>
  </si>
  <si>
    <t>Total</t>
  </si>
  <si>
    <t>Tax Depreciation</t>
  </si>
  <si>
    <t>Tax Rate</t>
  </si>
  <si>
    <t>Pre-Tax</t>
  </si>
  <si>
    <t>Weighted</t>
  </si>
  <si>
    <t>Conversion</t>
  </si>
  <si>
    <t>Discount</t>
  </si>
  <si>
    <t>Percent</t>
  </si>
  <si>
    <t>Cost</t>
  </si>
  <si>
    <t>Factor</t>
  </si>
  <si>
    <t>Rate</t>
  </si>
  <si>
    <t>Long-term Debt</t>
  </si>
  <si>
    <t>Customer Deposits</t>
  </si>
  <si>
    <t>Sub-total</t>
  </si>
  <si>
    <t>Preferred Stock</t>
  </si>
  <si>
    <t>Common Equity</t>
  </si>
  <si>
    <t>Reflects a tax rate of</t>
  </si>
  <si>
    <t>Gross Plant</t>
  </si>
  <si>
    <t>Net Plant</t>
  </si>
  <si>
    <t>Monthly WACC</t>
  </si>
  <si>
    <t>Interest Expense</t>
  </si>
  <si>
    <t>Program Assumption</t>
  </si>
  <si>
    <t>Year</t>
  </si>
  <si>
    <t>Monthly Calculations</t>
  </si>
  <si>
    <t>Annual Summary</t>
  </si>
  <si>
    <t>Income Statement</t>
  </si>
  <si>
    <t>Balance Sheet</t>
  </si>
  <si>
    <t>Assets</t>
  </si>
  <si>
    <t>Total Assets</t>
  </si>
  <si>
    <t>Liabilities</t>
  </si>
  <si>
    <t>Capitalization</t>
  </si>
  <si>
    <t>Net Property, Plant &amp; Equipment</t>
  </si>
  <si>
    <t>Property, Plant &amp; Equipment</t>
  </si>
  <si>
    <t>Less: Accumulated Depreciation &amp; Amortization</t>
  </si>
  <si>
    <t>Deferred Income Taxes</t>
  </si>
  <si>
    <t>Debt</t>
  </si>
  <si>
    <t>Total Capitalization</t>
  </si>
  <si>
    <t>Depreciation &amp; Amortization</t>
  </si>
  <si>
    <t>Operating Income</t>
  </si>
  <si>
    <t>Income Taxes</t>
  </si>
  <si>
    <t>Operating Expenses</t>
  </si>
  <si>
    <t>Other Income</t>
  </si>
  <si>
    <t>Income Before Income Taxes</t>
  </si>
  <si>
    <t>Income Tax Expense</t>
  </si>
  <si>
    <t>Operating Revenues</t>
  </si>
  <si>
    <t>Total Operating Expenses</t>
  </si>
  <si>
    <t>Earnings Available to PSEG</t>
  </si>
  <si>
    <t>Monthly Pre-Tax WACC</t>
  </si>
  <si>
    <t>Revenue Requirements</t>
  </si>
  <si>
    <t>Liabilities &amp; Capitalization</t>
  </si>
  <si>
    <t>Total Liabilities &amp; Capitalization</t>
  </si>
  <si>
    <t>RS</t>
  </si>
  <si>
    <t>RHS</t>
  </si>
  <si>
    <t>RLM</t>
  </si>
  <si>
    <t>GLP</t>
  </si>
  <si>
    <t>LPL-S (1,000+)</t>
  </si>
  <si>
    <t>LPL-P</t>
  </si>
  <si>
    <t>HTS-S</t>
  </si>
  <si>
    <t>HTS-HV</t>
  </si>
  <si>
    <t>Current</t>
  </si>
  <si>
    <t>SUT Rate</t>
  </si>
  <si>
    <t>Avg RS kWh / yr.</t>
  </si>
  <si>
    <t>LPL-S 
(0-749)</t>
  </si>
  <si>
    <t>LPL-S 
(750-999)</t>
  </si>
  <si>
    <t>% Change from Current Class Average Rate w/SUT</t>
  </si>
  <si>
    <r>
      <t>Class Average Rate w/SUT - $/kWh</t>
    </r>
    <r>
      <rPr>
        <vertAlign val="superscript"/>
        <sz val="10"/>
        <rFont val="Arial"/>
        <family val="2"/>
      </rPr>
      <t>1</t>
    </r>
  </si>
  <si>
    <r>
      <t>1</t>
    </r>
    <r>
      <rPr>
        <sz val="10"/>
        <rFont val="Arial"/>
        <family val="2"/>
      </rPr>
      <t>All customers assumed to have BGS Supply</t>
    </r>
  </si>
  <si>
    <t>Weighted Average Cost of Capital (WACC)</t>
  </si>
  <si>
    <t>Deferred Income Tax</t>
  </si>
  <si>
    <t>Accumulated Deferred Income Tax</t>
  </si>
  <si>
    <t>Electric</t>
  </si>
  <si>
    <t>Avg RS kWh / Summer Month</t>
  </si>
  <si>
    <t>Avg RS kWh / Winter Month</t>
  </si>
  <si>
    <t>kWh Sales (000) - Annual</t>
  </si>
  <si>
    <t>Current electric RRC ($/kWh)</t>
  </si>
  <si>
    <t>Summer
Monthly
Bill</t>
  </si>
  <si>
    <t>Winter
Monthly
Bill</t>
  </si>
  <si>
    <t>Annual Bill</t>
  </si>
  <si>
    <t>Calc to identify 5th line</t>
  </si>
  <si>
    <t>Switch for 5 th line</t>
  </si>
  <si>
    <t>(Cur. eRRC + Col 3) * Avg RS kWh Sum Mo Rnd 2</t>
  </si>
  <si>
    <t>(Cur. eRRC + Col 3) * Avg RS kWh Win Mo
Rnd 2</t>
  </si>
  <si>
    <t>Col 16 - Current
Col 16</t>
  </si>
  <si>
    <t>Current
Col 18 +
Col 17</t>
  </si>
  <si>
    <t>Typical RS RRC ($)</t>
  </si>
  <si>
    <t>Change in RS Typical Annual Bill ($'s)</t>
  </si>
  <si>
    <t>% Change in RS Typical Annual Bill</t>
  </si>
  <si>
    <t>Col 2 * (1 + SUT Rate) Rnd 6</t>
  </si>
  <si>
    <t>Col 1 / [kWh Sales]  (Rnd to 6 dec.)</t>
  </si>
  <si>
    <t>Current Class Avg Rate + Col 2 for Each Rate Class (Col 4 thru Col 13)</t>
  </si>
  <si>
    <t>Col 17 /
Current Col 18</t>
  </si>
  <si>
    <t xml:space="preserve">Cumulative Rate Impact Analysis - Solar Program Recovery Charge (SPRC) &amp; Electric RGGI Recovery Charge (RRC) </t>
  </si>
  <si>
    <t>(A)</t>
  </si>
  <si>
    <t>(B)</t>
  </si>
  <si>
    <t>(C)</t>
  </si>
  <si>
    <t>(D)</t>
  </si>
  <si>
    <t>(E)</t>
  </si>
  <si>
    <t>(F)</t>
  </si>
  <si>
    <t>(G)</t>
  </si>
  <si>
    <t>(H)</t>
  </si>
  <si>
    <t>(I)</t>
  </si>
  <si>
    <t>(J)</t>
  </si>
  <si>
    <t>(K)</t>
  </si>
  <si>
    <t>SPRC Revenue Requirement
($)</t>
  </si>
  <si>
    <t>SPRC w/o SUT
($/kWh)</t>
  </si>
  <si>
    <t>SPRC Revenue 
($)</t>
  </si>
  <si>
    <t>SPRC Balance EOY Under/(Over)
($)</t>
  </si>
  <si>
    <t>From Solar Rev. Req Calc</t>
  </si>
  <si>
    <t>Col A + Col B + Prev Col E</t>
  </si>
  <si>
    <t>Col C / [Annual kWh Sales]  (Rnd to 6 dec.)</t>
  </si>
  <si>
    <t>Col C + Col E</t>
  </si>
  <si>
    <t>Col G / [Annual kWh Sales]  (Rnd to 6 dec.)</t>
  </si>
  <si>
    <t>Col D + Col H + Col J</t>
  </si>
  <si>
    <t>Rate Impact Analysis</t>
  </si>
  <si>
    <t>From Col K above</t>
  </si>
  <si>
    <t>Attachment 7A</t>
  </si>
  <si>
    <t>Col I / [Annual kWh Sales]  (Rnd to 6 dec.)</t>
  </si>
  <si>
    <t>Annual kWh Sales (000)</t>
  </si>
  <si>
    <t>Current less Electric RRC (Carbon Abatement)</t>
  </si>
  <si>
    <t>From Col D above * (1+SUT Rate) Rnd 6</t>
  </si>
  <si>
    <t>From
Col H + Col J above * (1+SUT Rate) Rnd 6</t>
  </si>
  <si>
    <t>SPRC w/ SUT
($/kWh)</t>
  </si>
  <si>
    <t>Electric RRC w/ SUT ($/kWh)</t>
  </si>
  <si>
    <t>Col 3 * (1 + SUT Rate) Rnd 6</t>
  </si>
  <si>
    <t>[Current Class Avg Rate - Cur Elec RRC] + Col 4 for Each Rate Class (Col 5 thru Col 14)</t>
  </si>
  <si>
    <t>Typical RS SPRC + RRC ($)</t>
  </si>
  <si>
    <t>Typ RS kWh / yr.</t>
  </si>
  <si>
    <t>Typ RS kWh / Summer Month</t>
  </si>
  <si>
    <t>Typ RS kWh / Winter Month</t>
  </si>
  <si>
    <t xml:space="preserve">Col 1 * Sum Mo kWh Rnd 2 + Col 2 * Sum Mo kWh Rnd 2 </t>
  </si>
  <si>
    <t xml:space="preserve">Col 1 * Win Mo kWh Rnd 2 + Col 2 * Win Mo kWh Rnd 2 </t>
  </si>
  <si>
    <t>(4 * Col 15) +
(8 * Col 16)</t>
  </si>
  <si>
    <t>RS Typical Annual Bill ($'s)</t>
  </si>
  <si>
    <t>Rate Calculations</t>
  </si>
  <si>
    <t>Attach 7F Col 1</t>
  </si>
  <si>
    <t>CA Sched SS-3 (Rev) Col 15</t>
  </si>
  <si>
    <t>Electric Carbon Abatement Revenue Requirement
($)</t>
  </si>
  <si>
    <t>Electric Carbon Abatement Component w/o SUT 
($/kWh)</t>
  </si>
  <si>
    <t>SPRC + Electric RRC
 w/o SUT ($/kWh)</t>
  </si>
  <si>
    <t>Col 17 /
Current
Col 18</t>
  </si>
  <si>
    <t>SPRC + Electric RRC
 w/ SUT ($/kWh)</t>
  </si>
  <si>
    <t>Loan Amount Issued</t>
  </si>
  <si>
    <t>Total Loan Outstanding Balance</t>
  </si>
  <si>
    <t>SREC Value Credited to Loans</t>
  </si>
  <si>
    <t>Loan Interest Paid</t>
  </si>
  <si>
    <t>Return On Total Outstanding Loan Balance</t>
  </si>
  <si>
    <t>SREC Inventory</t>
  </si>
  <si>
    <t>Value of SREC Transferred to PSE&amp;G</t>
  </si>
  <si>
    <t>SREC Call Option Net Benefit</t>
  </si>
  <si>
    <t>Loan Principal Balance</t>
  </si>
  <si>
    <t>Return on SREC Inventory</t>
  </si>
  <si>
    <t>Loan Accrued Interest</t>
  </si>
  <si>
    <t>Loan Principal Paid / Amortized</t>
  </si>
  <si>
    <t>Cash Payments to Loans</t>
  </si>
  <si>
    <t>Col 9
+ Col 10</t>
  </si>
  <si>
    <t>SREC Auction Sales</t>
  </si>
  <si>
    <t>1/120 of Each Prior 120 Months of Col 2
(10 year amortization)</t>
  </si>
  <si>
    <t>Prior Col 15
+ Col 12
- Col 13
- Col 14</t>
  </si>
  <si>
    <t>Capitalized Plant</t>
  </si>
  <si>
    <t>Plant Depreciation</t>
  </si>
  <si>
    <t>Net Plant Investment</t>
  </si>
  <si>
    <t>Return Requirement on Plant Investment</t>
  </si>
  <si>
    <t>Gain / (Loss) on SREC Sales</t>
  </si>
  <si>
    <t>Electric Revenue Requirements Calculation - Summary</t>
  </si>
  <si>
    <t>Electric Revenue Requirements Calculation - Detail</t>
  </si>
  <si>
    <t>Net Loan Accrued Interest</t>
  </si>
  <si>
    <t>Depreciation / Amortization</t>
  </si>
  <si>
    <t>Total Net Loan Investment</t>
  </si>
  <si>
    <t>Col 1 + Col 2</t>
  </si>
  <si>
    <t>(Prior Col 5 + Col 5) / 2
* [Monthly Pre Tax WACC]</t>
  </si>
  <si>
    <t>Col 7 - Col 8</t>
  </si>
  <si>
    <t>From
Sched SS-3
Col 6</t>
  </si>
  <si>
    <t>Page 1 of 2</t>
  </si>
  <si>
    <t>Page 2 of 2</t>
  </si>
  <si>
    <t>Solar Loan II Revenue Requirements</t>
  </si>
  <si>
    <t>Solar Loan II
 w/o SUT ($/kWh)</t>
  </si>
  <si>
    <t>Solar Loan II
 w/ SUT ($/kWh)</t>
  </si>
  <si>
    <t>Solar Loan II - Rate Impact Analysis</t>
  </si>
  <si>
    <t>Schedule SS-4</t>
  </si>
  <si>
    <t>Schedule SS-5</t>
  </si>
  <si>
    <t>Col 22 -  Col 25</t>
  </si>
  <si>
    <t>Prior Col 25 + Col 24</t>
  </si>
  <si>
    <t>(Col 23
- Col 20)
* Income Tax Rate</t>
  </si>
  <si>
    <t>Prior Col 21
+ Col 20</t>
  </si>
  <si>
    <t>SREC Disposition Expenses</t>
  </si>
  <si>
    <t>Col 4 + Col 6
- Col 9 + Col 12
+ Col 13 - Col 18
- Col 19</t>
  </si>
  <si>
    <t>(4 * Col 14) +
(8 * Col 15)</t>
  </si>
  <si>
    <t>Return Requirement On Net Loan Investments</t>
  </si>
  <si>
    <t>Net Proceeds from the Sale of SRECs</t>
  </si>
  <si>
    <t>Loan Accrued Interest Balance</t>
  </si>
  <si>
    <t>Accumulated Depreciation</t>
  </si>
  <si>
    <t>From Schedule SS-2 Col 20</t>
  </si>
  <si>
    <t>Property Plant and Equipment</t>
  </si>
  <si>
    <t>Less: Accumulated Depreciation</t>
  </si>
  <si>
    <t>Net Other Investments - Solar Loans</t>
  </si>
  <si>
    <t>Regulatory Asset (under recovery)</t>
  </si>
  <si>
    <t>Interest Receivable--Solar Loans</t>
  </si>
  <si>
    <t>Regulatory Liability (over recovery)</t>
  </si>
  <si>
    <t>Total Liabilities &amp; Equity</t>
  </si>
  <si>
    <t>EBIT</t>
  </si>
  <si>
    <t>Pretax Return</t>
  </si>
  <si>
    <t>Rate Base</t>
  </si>
  <si>
    <t>Earnings check</t>
  </si>
  <si>
    <t>Operations &amp; Maintenance</t>
  </si>
  <si>
    <t>Long Term Investments</t>
  </si>
  <si>
    <t>Total Noncurrent Assets</t>
  </si>
  <si>
    <t>Noncurrent Assets</t>
  </si>
  <si>
    <t>Regulatory Assets</t>
  </si>
  <si>
    <t>Current Assets</t>
  </si>
  <si>
    <t>Interest Receivable</t>
  </si>
  <si>
    <t>Total Current Assets</t>
  </si>
  <si>
    <t>Solar Loan II Revenue Requirement ($)</t>
  </si>
  <si>
    <t>Solar Loan II
w/o SUT 
($/kWh)</t>
  </si>
  <si>
    <t>SPRC Revenue Requirement ($)</t>
  </si>
  <si>
    <t>SPRC Carrying Charge on deferred balance
($)</t>
  </si>
  <si>
    <t>=Col D * [Annual kWh Sales]
(See Note 2)</t>
  </si>
  <si>
    <r>
      <t>2</t>
    </r>
    <r>
      <rPr>
        <sz val="10"/>
        <rFont val="Arial"/>
        <family val="2"/>
      </rPr>
      <t>Over/Under assumed to be zero 2010 forward</t>
    </r>
  </si>
  <si>
    <t>Reg Asset WACC Return</t>
  </si>
  <si>
    <t>SREC Floor Price Cost</t>
  </si>
  <si>
    <t>(18a)</t>
  </si>
  <si>
    <t>(17a)</t>
  </si>
  <si>
    <t>Col 14
+ Col 15
- Col 16
+ Col 17
- Col 17a</t>
  </si>
  <si>
    <t>Loan Accrued Interest - Commercial</t>
  </si>
  <si>
    <t>Loan Interest Rate to WACC Differential Cost - Commercial</t>
  </si>
  <si>
    <t>Loan Interest Rate to WACC Differential Cost - Residential</t>
  </si>
  <si>
    <t>4a</t>
  </si>
  <si>
    <t>4b</t>
  </si>
  <si>
    <t>(3b)</t>
  </si>
  <si>
    <t>(3a)</t>
  </si>
  <si>
    <t>Col 3a +
Col 3b +
Col 4</t>
  </si>
  <si>
    <t>(Prior Col 26 + Col 26) / 2
* Monthly Pre Tax WACC</t>
  </si>
  <si>
    <t>Col 19 - Col 21</t>
  </si>
  <si>
    <t>Prior Month Col 19 +  Col 2</t>
  </si>
  <si>
    <t>kWh Sales (000) - Nov/Dec-09</t>
  </si>
  <si>
    <r>
      <t>2010</t>
    </r>
    <r>
      <rPr>
        <vertAlign val="superscript"/>
        <sz val="10"/>
        <rFont val="Arial"/>
        <family val="2"/>
      </rPr>
      <t>2</t>
    </r>
  </si>
  <si>
    <r>
      <t>2</t>
    </r>
    <r>
      <rPr>
        <sz val="10"/>
        <rFont val="Arial"/>
        <family val="2"/>
      </rPr>
      <t>Intial rate period is from Nov-09 to Dec-10</t>
    </r>
  </si>
  <si>
    <t>Deferred Balance</t>
  </si>
  <si>
    <t>Monthly Interest Rate</t>
  </si>
  <si>
    <t>Annual Interest Rate / 12</t>
  </si>
  <si>
    <t>After Tax Monthly Interest Expense/(Credit)</t>
  </si>
  <si>
    <t>Cumulative Interest</t>
  </si>
  <si>
    <t>Balance Added to Subsequent Year's Revenue Requirements</t>
  </si>
  <si>
    <t>Net Sales - kWh (000)</t>
  </si>
  <si>
    <t>Annual Pre-Tax WACC</t>
  </si>
  <si>
    <t>3a + 3b - 14 + 16 + 17 - 18 + 18a + 20 + 27 + 28</t>
  </si>
  <si>
    <t>rev6</t>
  </si>
  <si>
    <t>PSE&amp;G Solar Loan I Program</t>
  </si>
  <si>
    <t>Proposed Rate Calculations</t>
  </si>
  <si>
    <t>($'s Unless Specified)</t>
  </si>
  <si>
    <t>Line</t>
  </si>
  <si>
    <t>Source/Description</t>
  </si>
  <si>
    <t>Under / (Over) Recovered Balance</t>
  </si>
  <si>
    <t>Line 1 + Line 2 + Line 3</t>
  </si>
  <si>
    <t>(Row 4 / (Row 5*1,000)) [Rnd 6]</t>
  </si>
  <si>
    <t>(Line 6 * (1 + SUT Rate)) [Rnd 6]</t>
  </si>
  <si>
    <t>Proposed Rate w/o SUT ($/kWh)</t>
  </si>
  <si>
    <t>Proposed Rate w/ SUT ($/kWh)</t>
  </si>
  <si>
    <t>Solar Loan I SPRC Revenue</t>
  </si>
  <si>
    <t>Proposed Annual SPRC Revenue w/o SUT ($/kWh)</t>
  </si>
  <si>
    <t>Forecasted Annual kWh (000)</t>
  </si>
  <si>
    <t>Forecasted kWh (000)</t>
  </si>
  <si>
    <t>Date(s)</t>
  </si>
  <si>
    <t>Total Target Rate Revenue</t>
  </si>
  <si>
    <t>(Row 6 * Row 8 * 1,000)</t>
  </si>
  <si>
    <t>Existing Annual SPRC Revenue w/o SUT ($/kWh)</t>
  </si>
  <si>
    <t>Resultant Annual SPRC Revenue Increase w/o SUT ($/kWh)</t>
  </si>
  <si>
    <t xml:space="preserve">(Line 9 - Line 10) </t>
  </si>
  <si>
    <t>Actual results through</t>
  </si>
  <si>
    <t>Cumulative Interest Exp / (Credit)</t>
  </si>
  <si>
    <t>Loan Accrued Interest - Residential</t>
  </si>
  <si>
    <t>Operations &amp; Maintenance Expense</t>
  </si>
  <si>
    <t>fix inventory</t>
  </si>
  <si>
    <t>SREC Dispsotion Expenses</t>
  </si>
  <si>
    <t>Schedule SS - 1</t>
  </si>
  <si>
    <t>May-10
to Dec-10</t>
  </si>
  <si>
    <t xml:space="preserve">SUM ( OvrUndrCalc, Line 2, Col 29 : Col 36) ) </t>
  </si>
  <si>
    <t>OvrUndrCalc, Line 3, Col 28</t>
  </si>
  <si>
    <t>OvrUndrCalc, Line 7, Col 28</t>
  </si>
  <si>
    <t>(Line 4 / (Line 5*1,000)) [Rnd 6]</t>
  </si>
  <si>
    <t>SL I Rate * Line 9</t>
  </si>
  <si>
    <t>Line 2 - Line 1</t>
  </si>
  <si>
    <t xml:space="preserve">(Prev Line 4 + Line 4) / 2 *
(1 - Tax Rate) * Line 5 </t>
  </si>
  <si>
    <t>Prev Line 7 + Line 6</t>
  </si>
  <si>
    <t>Line 4 + Line 7</t>
  </si>
  <si>
    <t>Oct-12
to Sep-13</t>
  </si>
  <si>
    <t>SPRC Settlement: Application Fee Credit</t>
  </si>
  <si>
    <t>SPRC Settlement: Prior to Filing Expenses Credit</t>
  </si>
  <si>
    <t xml:space="preserve">Resultant SPRC Revenue Increase </t>
  </si>
  <si>
    <t xml:space="preserve">Line 1 + Line 2 + Line 3 </t>
  </si>
  <si>
    <t>(Line 6 - Line 8)</t>
  </si>
  <si>
    <t>(Line 5  *  Line 9 * 1,000)</t>
  </si>
  <si>
    <t>Included in Col 14</t>
  </si>
  <si>
    <t>Col 3 - Col 4 - Col 5 - Col 6 + Col 7 + Col 8 - Col 14 + Col 16 + Col 17- Col 18 + Col 18a + Col 20 + Col 27 + Col 28</t>
  </si>
  <si>
    <t>Difference in Proposed and Existing Rate</t>
  </si>
  <si>
    <t>Prev Line 4 + Line 3 + Line 10 + Line 11</t>
  </si>
  <si>
    <t>O&amp;M Expenses</t>
  </si>
  <si>
    <r>
      <t>Existing Rate w/o SUT</t>
    </r>
    <r>
      <rPr>
        <sz val="10"/>
        <rFont val="Arial"/>
        <family val="2"/>
      </rPr>
      <t xml:space="preserve"> ($/kWh)</t>
    </r>
  </si>
  <si>
    <t>Schedule SS-SLI-4</t>
  </si>
  <si>
    <t>Schedule SS-SLI-2</t>
  </si>
  <si>
    <t xml:space="preserve">SUM ( Schedule SS-2 (Update), Col 20) </t>
  </si>
  <si>
    <t>Schedule SS-SL1-3, Line 4, Col 57</t>
  </si>
  <si>
    <t>Schedule SS-SL1-3, Line 7, Col 57</t>
  </si>
  <si>
    <t>Existing / Proposed SL I Rate w/o SUT $/kWh</t>
  </si>
  <si>
    <t>From
Sched SS-SL1-3a
Col 11</t>
  </si>
  <si>
    <t>From
Sched SS-SL1-3a
Col 15</t>
  </si>
  <si>
    <t>From
Sched SS-SL1-3a
Col 3 + Col 16</t>
  </si>
  <si>
    <t>From
Sched SS-SL1-3a
Col 26</t>
  </si>
  <si>
    <t>From
Sched SS-SL1-3a
Col 4</t>
  </si>
  <si>
    <t>From
Sched SS-SL1-3a
Col 7</t>
  </si>
  <si>
    <t>From
Sched SS-SL1-3a
Col 8</t>
  </si>
  <si>
    <t>From
Sched SS-SL1-3a
Col 20</t>
  </si>
  <si>
    <t>From
Sched SS-SL1-3a
Col 28</t>
  </si>
  <si>
    <t>From
Sched SS-SL1-3a
Col 5</t>
  </si>
  <si>
    <t>From
Sched SS-SL1-3a
Col 14</t>
  </si>
  <si>
    <t>From
Sched SS-SL1-3a
Col 17</t>
  </si>
  <si>
    <t>From
Sched SS-SL1-3a
Col 18</t>
  </si>
  <si>
    <t>From
Sched SS-SL1-3a
Col 18a</t>
  </si>
  <si>
    <t xml:space="preserve"> WP-SS-SL1-2.xlsx
'LoansC' wksht
Col 32</t>
  </si>
  <si>
    <t xml:space="preserve"> WP-SS-SL1-2.xlsx
'LoansR' wksht
Col 32</t>
  </si>
  <si>
    <t xml:space="preserve"> WP-SS-SL1-2.xlsx
'Loans'
wksht
Col 11</t>
  </si>
  <si>
    <t xml:space="preserve"> WP-SS-SL1-2.xlsx
'LoansC' wksht
Col 11</t>
  </si>
  <si>
    <t xml:space="preserve"> WP-SS-SL1-2.xlsx
'LoansR' wksht
Col 11</t>
  </si>
  <si>
    <t xml:space="preserve"> WP-SS-SL1-2.xlsx
'Loans'
wksht
Col 13</t>
  </si>
  <si>
    <t xml:space="preserve"> WP-SS-SL1-2.xlsx
'Loans'
wksht
Col 14</t>
  </si>
  <si>
    <t>WP-SS-SL1-2.xlsx
'Loans'
wksht
Col 16</t>
  </si>
  <si>
    <t>WP-SS-SL1-2.xlsx
'Loans'
wksht
Col 17</t>
  </si>
  <si>
    <t>WP-SS-SL1-2.xlsx
'Loans'
wksht
Col 18</t>
  </si>
  <si>
    <t>WP-SS-SL1-2.xlsx
'Loans'
wksht
Col 19</t>
  </si>
  <si>
    <t>WP-SS-SL1-2.xlsx
 'SREC Inv.'
wksht
Col 23</t>
  </si>
  <si>
    <t>WP-SS-SL1-2.xlsx
 'SREC Inv.'
wksht
Col 25</t>
  </si>
  <si>
    <t>WP-SS-SL1-2.xlsx
 'SREC Inv.'
wksht
Col 26</t>
  </si>
  <si>
    <t>WP-SS-SL1-2.xlsx
 'SREC Inv.'
wksht
Col 28</t>
  </si>
  <si>
    <t>WP-SS-SL1-2.xlsx
 'SREC Inv.'
wksht
Col 29</t>
  </si>
  <si>
    <t>WP-SS-SL1-2.xlsx
'Loans'
wksht
Col 36</t>
  </si>
  <si>
    <t>See WP-SS-SL1-1.xlsx
'AmortE' wksht</t>
  </si>
  <si>
    <t>Alternative Revenue Requirements Calculation</t>
  </si>
  <si>
    <t>From SS-SL1-3, Col 20</t>
  </si>
  <si>
    <t>Notes</t>
  </si>
  <si>
    <t>Schedule SS-SLI-3</t>
  </si>
  <si>
    <t>Schedule SS-SLI-3a</t>
  </si>
  <si>
    <t>(Over) / Under Recovered Balance</t>
  </si>
  <si>
    <t xml:space="preserve">SUM ( Schedule SS-SLI-3, Col 20) </t>
  </si>
  <si>
    <t>(Over)/Under Calculation</t>
  </si>
  <si>
    <t xml:space="preserve">SLI (Over)/Under Calculation </t>
  </si>
  <si>
    <t>Monthly (Over)/Under Recovery</t>
  </si>
  <si>
    <t>Resultant SPRC Revenue Increase / (Decrease)</t>
  </si>
  <si>
    <t>Existing Rate w/o SUT ($/kWh)</t>
  </si>
  <si>
    <t>Worksheets:</t>
  </si>
  <si>
    <t>INPUTS</t>
  </si>
  <si>
    <t>Last Month of Actuals</t>
  </si>
  <si>
    <t>Date</t>
  </si>
  <si>
    <t>Actual/Forecast</t>
  </si>
  <si>
    <t>PropRateCalc Worksheet</t>
  </si>
  <si>
    <t>Date Range</t>
  </si>
  <si>
    <t>Month</t>
  </si>
  <si>
    <t>Current Month Over/Under Column</t>
  </si>
  <si>
    <t>RevReqSumR</t>
  </si>
  <si>
    <t>In the "Monthly Calculations" and  "Annual Summary", adjust the grouping function to include Previous, Current, Subsequent Years/Months of the current filing (Date Range Sept 00  to Sept 00)</t>
  </si>
  <si>
    <t>RevReqDetR</t>
  </si>
  <si>
    <t>OvrUndrCalc</t>
  </si>
  <si>
    <t>Existing Rate</t>
  </si>
  <si>
    <t xml:space="preserve">Existing and Proposed rates will change with every filing; </t>
  </si>
  <si>
    <t>Proposed Rate</t>
  </si>
  <si>
    <t>In "Existing / Proposed DR Rate (w/o SUT)" below, paste value the Existing rate from the prior filing through the effective date of the proposed/settled rate from the last case; then adjust the existing/proposed rate accordingly based on the current filing</t>
  </si>
  <si>
    <t>Existing / Proposed DR Rate (w/o SUT)</t>
  </si>
  <si>
    <t>DR GPRC Revenue</t>
  </si>
  <si>
    <t>NOTE:</t>
  </si>
  <si>
    <t>At the conclusion of each cost recovery filing or change in rate if provisional, worksheet needs to be updated to move cumulative interest into the deferred balance and set cumulative interest to monthly accrued interest in the month of the rate change/rate approval</t>
  </si>
  <si>
    <t xml:space="preserve">WACC </t>
  </si>
  <si>
    <t>Originally Approved WACC</t>
  </si>
  <si>
    <t>Long-term Debt %</t>
  </si>
  <si>
    <t>Customer Deposits %</t>
  </si>
  <si>
    <t>Preferred Stock %</t>
  </si>
  <si>
    <t>Common Equity %</t>
  </si>
  <si>
    <t>Long-term Debt Rate</t>
  </si>
  <si>
    <t>Customer Deposits Rate</t>
  </si>
  <si>
    <t>Preferred Stock Rate</t>
  </si>
  <si>
    <t>Common Equity Rate</t>
  </si>
  <si>
    <t>Quarter Border Code</t>
  </si>
  <si>
    <t>Filing Period Code</t>
  </si>
  <si>
    <t>Actual / Forecast Code</t>
  </si>
  <si>
    <t xml:space="preserve">Revenue Requirements </t>
  </si>
  <si>
    <t>Calculated Rate w/o SUT ($/kWh)</t>
  </si>
  <si>
    <t>Public Notice Rate w/o SUT ($/kWh)</t>
  </si>
  <si>
    <r>
      <t>Proposed Rate w/o SUT</t>
    </r>
    <r>
      <rPr>
        <sz val="10"/>
        <rFont val="Arial"/>
        <family val="2"/>
      </rPr>
      <t xml:space="preserve"> ($/kWh)</t>
    </r>
  </si>
  <si>
    <t>Line 7</t>
  </si>
  <si>
    <t>Difference in Proposed and Previous Rate</t>
  </si>
  <si>
    <t>(Line 9 - Line 8)</t>
  </si>
  <si>
    <t>Note: The Public Notice Rate is the rate that is initially filed in July</t>
  </si>
  <si>
    <t>(Line 5  *  Line 11 * 1,000)</t>
  </si>
  <si>
    <t>(Line 9 * (1 + SUT Rate)) [Rnd 6]</t>
  </si>
  <si>
    <t>Public Notice Rate Note</t>
  </si>
  <si>
    <t>Note: The Public Notice Rate Note will equal "Line 6" for the intial filing (July), but will be "Blank" for the update filing (Sept)</t>
  </si>
  <si>
    <t>Oct 2017 - Sep 2019</t>
  </si>
  <si>
    <t>Page 3 of 4</t>
  </si>
  <si>
    <t>Page 4 of 4</t>
  </si>
  <si>
    <t>Page 1 of 4</t>
  </si>
  <si>
    <t>Page 2 of 4</t>
  </si>
  <si>
    <t>From January 2018 on</t>
  </si>
  <si>
    <t>2018 Fed Tax Rate Adj. WACC</t>
  </si>
  <si>
    <t>March 2020</t>
  </si>
  <si>
    <t>Oct 2020 - Sep 2021</t>
  </si>
  <si>
    <t>Line 6</t>
  </si>
  <si>
    <t>Col 153</t>
  </si>
  <si>
    <t>Archive</t>
  </si>
  <si>
    <t>Working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</si>
</sst>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0%"/>
    <numFmt numFmtId="166" formatCode="0.0%"/>
    <numFmt numFmtId="167" formatCode="_(* #,##0_);_(* \(#,##0\);_(* &quot;-&quot;?_);_(@_)"/>
    <numFmt numFmtId="168" formatCode="_(&quot;$&quot;* #,##0_);_(&quot;$&quot;* \(#,##0\);_(&quot;$&quot;* &quot;-&quot;??_);_(@_)"/>
    <numFmt numFmtId="169" formatCode="_(* #,##0.0000_);_(* \(#,##0.0000\);_(* &quot;-&quot;??_);_(@_)"/>
    <numFmt numFmtId="170" formatCode="0.000%"/>
    <numFmt numFmtId="171" formatCode="_(* #,##0.000000_);_(* \(#,##0.000000\);_(* &quot;-&quot;??_);_(@_)"/>
    <numFmt numFmtId="172" formatCode="0.00000%"/>
    <numFmt numFmtId="173" formatCode="0.0000000000"/>
    <numFmt numFmtId="174" formatCode="0.000000"/>
    <numFmt numFmtId="175" formatCode="0.00000000"/>
    <numFmt numFmtId="176" formatCode="#,##0.000000_);\(#,##0.000000\)"/>
    <numFmt numFmtId="177" formatCode="[$-409]mmm\-yy;@"/>
    <numFmt numFmtId="178" formatCode="0_);\(0\)"/>
    <numFmt numFmtId="179" formatCode="#,##0.00000000_);\(#,##0.00000000\)"/>
    <numFmt numFmtId="180" formatCode="_(* #,##0.0_);_(* \(#,##0.0\);_(* &quot;-&quot;??_);_(@_)"/>
    <numFmt numFmtId="181" formatCode="_(* #,##0.000_);_(* \(#,##0.000\);_(* &quot;-&quot;??_);_(@_)"/>
    <numFmt numFmtId="182" formatCode="mmmm\ yyyy"/>
    <numFmt numFmtId="183" formatCode="#,##0.000000000000_);\(#,##0.000000000000\)"/>
    <numFmt numFmtId="184" formatCode="_(* #,##0.0_);_(* \(#,##0.0\);_(* &quot;-&quot;?_);_(@_)"/>
  </numFmts>
  <fonts count="47" x14ac:knownFonts="1">
    <font>
      <sz val="10"/>
      <name val="Arial"/>
    </font>
    <font>
      <sz val="10"/>
      <name val="Arial"/>
      <family val="2"/>
    </font>
    <font>
      <b/>
      <sz val="10"/>
      <name val="Arial"/>
      <family val="2"/>
    </font>
    <font>
      <sz val="10"/>
      <name val="Arial"/>
      <family val="2"/>
    </font>
    <font>
      <u val="singleAccounting"/>
      <sz val="10"/>
      <name val="Arial"/>
      <family val="2"/>
    </font>
    <font>
      <b/>
      <u/>
      <sz val="10"/>
      <name val="Arial"/>
      <family val="2"/>
    </font>
    <font>
      <u val="singleAccounting"/>
      <sz val="10"/>
      <name val="Arial"/>
      <family val="2"/>
    </font>
    <font>
      <sz val="8"/>
      <name val="Arial"/>
      <family val="2"/>
    </font>
    <font>
      <b/>
      <sz val="12"/>
      <color indexed="8"/>
      <name val="Arial"/>
      <family val="2"/>
    </font>
    <font>
      <u/>
      <sz val="12"/>
      <color indexed="8"/>
      <name val="Arial"/>
      <family val="2"/>
    </font>
    <font>
      <sz val="12"/>
      <color indexed="8"/>
      <name val="Arial"/>
      <family val="2"/>
    </font>
    <font>
      <u/>
      <sz val="10"/>
      <color indexed="12"/>
      <name val="Arial"/>
      <family val="2"/>
    </font>
    <font>
      <u/>
      <sz val="10"/>
      <name val="Arial"/>
      <family val="2"/>
    </font>
    <font>
      <sz val="10"/>
      <color indexed="12"/>
      <name val="Arial"/>
      <family val="2"/>
    </font>
    <font>
      <b/>
      <i/>
      <u/>
      <sz val="10"/>
      <name val="Arial"/>
      <family val="2"/>
    </font>
    <font>
      <b/>
      <sz val="14"/>
      <name val="Arial"/>
      <family val="2"/>
    </font>
    <font>
      <u val="doubleAccounting"/>
      <sz val="10"/>
      <name val="Arial"/>
      <family val="2"/>
    </font>
    <font>
      <u val="doubleAccounting"/>
      <sz val="10"/>
      <name val="Arial"/>
      <family val="2"/>
    </font>
    <font>
      <b/>
      <sz val="16"/>
      <name val="Arial"/>
      <family val="2"/>
    </font>
    <font>
      <vertAlign val="superscript"/>
      <sz val="10"/>
      <name val="Arial"/>
      <family val="2"/>
    </font>
    <font>
      <b/>
      <sz val="12"/>
      <name val="Arial"/>
      <family val="2"/>
    </font>
    <font>
      <b/>
      <sz val="18"/>
      <name val="Arial"/>
      <family val="2"/>
    </font>
    <font>
      <sz val="8"/>
      <color indexed="81"/>
      <name val="Tahoma"/>
      <family val="2"/>
    </font>
    <font>
      <b/>
      <sz val="8"/>
      <color indexed="81"/>
      <name val="Tahoma"/>
      <family val="2"/>
    </font>
    <font>
      <sz val="12"/>
      <name val="Arial"/>
      <family val="2"/>
    </font>
    <font>
      <b/>
      <u/>
      <sz val="12"/>
      <name val="Arial"/>
      <family val="2"/>
    </font>
    <font>
      <u val="singleAccounting"/>
      <sz val="12"/>
      <name val="Arial"/>
      <family val="2"/>
    </font>
    <font>
      <sz val="12"/>
      <color indexed="12"/>
      <name val="Arial"/>
      <family val="2"/>
    </font>
    <font>
      <sz val="10"/>
      <color indexed="12"/>
      <name val="Arial"/>
      <family val="2"/>
    </font>
    <font>
      <sz val="10"/>
      <color indexed="9"/>
      <name val="Arial"/>
      <family val="2"/>
    </font>
    <font>
      <u/>
      <sz val="10"/>
      <name val="Arial"/>
      <family val="2"/>
    </font>
    <font>
      <sz val="10"/>
      <name val="Arial"/>
      <family val="2"/>
    </font>
    <font>
      <sz val="10"/>
      <color indexed="9"/>
      <name val="Arial"/>
      <family val="2"/>
    </font>
    <font>
      <u/>
      <sz val="10"/>
      <name val="Arial"/>
      <family val="2"/>
    </font>
    <font>
      <vertAlign val="superscript"/>
      <sz val="10"/>
      <name val="Arial"/>
      <family val="2"/>
    </font>
    <font>
      <sz val="10"/>
      <color indexed="22"/>
      <name val="Arial"/>
      <family val="2"/>
    </font>
    <font>
      <u/>
      <sz val="12"/>
      <name val="Arial"/>
      <family val="2"/>
    </font>
    <font>
      <sz val="10"/>
      <color rgb="FF0000FF"/>
      <name val="Arial"/>
      <family val="2"/>
    </font>
    <font>
      <sz val="10"/>
      <color rgb="FF0070C0"/>
      <name val="Arial"/>
      <family val="2"/>
    </font>
    <font>
      <sz val="12"/>
      <color rgb="FF0000FF"/>
      <name val="Arial"/>
      <family val="2"/>
    </font>
    <font>
      <u/>
      <sz val="10"/>
      <color rgb="FF0000FF"/>
      <name val="Arial"/>
      <family val="2"/>
    </font>
    <font>
      <u val="singleAccounting"/>
      <sz val="12"/>
      <color rgb="FF0000FF"/>
      <name val="Arial"/>
      <family val="2"/>
    </font>
    <font>
      <sz val="10"/>
      <color indexed="8"/>
      <name val="Arial"/>
      <family val="2"/>
    </font>
    <font>
      <sz val="10"/>
      <color indexed="39"/>
      <name val="Arial"/>
      <family val="2"/>
    </font>
    <font>
      <b/>
      <sz val="10"/>
      <color indexed="8"/>
      <name val="Arial"/>
      <family val="2"/>
    </font>
    <font>
      <b/>
      <sz val="16"/>
      <color indexed="23"/>
      <name val="Arial"/>
      <family val="2"/>
    </font>
    <font>
      <sz val="10"/>
      <color indexed="10"/>
      <name val="Arial"/>
      <family val="2"/>
    </font>
  </fonts>
  <fills count="2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92D05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rgb="FF00FF00"/>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55">
    <xf numFmtId="0" fontId="0" fillId="0" borderId="0"/>
    <xf numFmtId="43" fontId="1"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3"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42" fillId="5" borderId="12" applyNumberFormat="0" applyProtection="0">
      <alignment vertical="center"/>
    </xf>
    <xf numFmtId="4" fontId="43" fillId="5" borderId="12" applyNumberFormat="0" applyProtection="0">
      <alignment vertical="center"/>
    </xf>
    <xf numFmtId="4" fontId="42" fillId="5" borderId="12" applyNumberFormat="0" applyProtection="0">
      <alignment horizontal="left" vertical="center" indent="1"/>
    </xf>
    <xf numFmtId="4" fontId="42" fillId="5" borderId="12" applyNumberFormat="0" applyProtection="0">
      <alignment horizontal="left" vertical="center" indent="1"/>
    </xf>
    <xf numFmtId="0" fontId="1" fillId="6" borderId="12" applyNumberFormat="0" applyProtection="0">
      <alignment horizontal="left" vertical="center" indent="1"/>
    </xf>
    <xf numFmtId="4" fontId="42" fillId="7" borderId="12" applyNumberFormat="0" applyProtection="0">
      <alignment horizontal="right" vertical="center"/>
    </xf>
    <xf numFmtId="4" fontId="42" fillId="8" borderId="12" applyNumberFormat="0" applyProtection="0">
      <alignment horizontal="right" vertical="center"/>
    </xf>
    <xf numFmtId="4" fontId="42" fillId="9" borderId="12" applyNumberFormat="0" applyProtection="0">
      <alignment horizontal="right" vertical="center"/>
    </xf>
    <xf numFmtId="4" fontId="42" fillId="10" borderId="12" applyNumberFormat="0" applyProtection="0">
      <alignment horizontal="right" vertical="center"/>
    </xf>
    <xf numFmtId="4" fontId="42" fillId="11" borderId="12" applyNumberFormat="0" applyProtection="0">
      <alignment horizontal="right" vertical="center"/>
    </xf>
    <xf numFmtId="4" fontId="42" fillId="12" borderId="12" applyNumberFormat="0" applyProtection="0">
      <alignment horizontal="right" vertical="center"/>
    </xf>
    <xf numFmtId="4" fontId="42" fillId="13" borderId="12" applyNumberFormat="0" applyProtection="0">
      <alignment horizontal="right" vertical="center"/>
    </xf>
    <xf numFmtId="4" fontId="42" fillId="14" borderId="12" applyNumberFormat="0" applyProtection="0">
      <alignment horizontal="right" vertical="center"/>
    </xf>
    <xf numFmtId="4" fontId="42" fillId="15" borderId="12" applyNumberFormat="0" applyProtection="0">
      <alignment horizontal="right" vertical="center"/>
    </xf>
    <xf numFmtId="4" fontId="44" fillId="16" borderId="12" applyNumberFormat="0" applyProtection="0">
      <alignment horizontal="left" vertical="center" indent="1"/>
    </xf>
    <xf numFmtId="4" fontId="42" fillId="17" borderId="13" applyNumberFormat="0" applyProtection="0">
      <alignment horizontal="left" vertical="center" indent="1"/>
    </xf>
    <xf numFmtId="4" fontId="8" fillId="18" borderId="0" applyNumberFormat="0" applyProtection="0">
      <alignment horizontal="left" vertical="center" indent="1"/>
    </xf>
    <xf numFmtId="0" fontId="1" fillId="6" borderId="12" applyNumberFormat="0" applyProtection="0">
      <alignment horizontal="left" vertical="center" indent="1"/>
    </xf>
    <xf numFmtId="4" fontId="42" fillId="17" borderId="12" applyNumberFormat="0" applyProtection="0">
      <alignment horizontal="left" vertical="center" indent="1"/>
    </xf>
    <xf numFmtId="4" fontId="42" fillId="19" borderId="12" applyNumberFormat="0" applyProtection="0">
      <alignment horizontal="left" vertical="center" indent="1"/>
    </xf>
    <xf numFmtId="0" fontId="1" fillId="19" borderId="12" applyNumberFormat="0" applyProtection="0">
      <alignment horizontal="left" vertical="center" indent="1"/>
    </xf>
    <xf numFmtId="0" fontId="1" fillId="19" borderId="12" applyNumberFormat="0" applyProtection="0">
      <alignment horizontal="left" vertical="center" indent="1"/>
    </xf>
    <xf numFmtId="0" fontId="1" fillId="20" borderId="12" applyNumberFormat="0" applyProtection="0">
      <alignment horizontal="left" vertical="center" indent="1"/>
    </xf>
    <xf numFmtId="0" fontId="1" fillId="20" borderId="12" applyNumberFormat="0" applyProtection="0">
      <alignment horizontal="left" vertical="center" indent="1"/>
    </xf>
    <xf numFmtId="0" fontId="1" fillId="21" borderId="12" applyNumberFormat="0" applyProtection="0">
      <alignment horizontal="left" vertical="center" indent="1"/>
    </xf>
    <xf numFmtId="0" fontId="1" fillId="21" borderId="12" applyNumberFormat="0" applyProtection="0">
      <alignment horizontal="left" vertical="center" indent="1"/>
    </xf>
    <xf numFmtId="0" fontId="1" fillId="6" borderId="12" applyNumberFormat="0" applyProtection="0">
      <alignment horizontal="left" vertical="center" indent="1"/>
    </xf>
    <xf numFmtId="0" fontId="1" fillId="6" borderId="12" applyNumberFormat="0" applyProtection="0">
      <alignment horizontal="left" vertical="center" indent="1"/>
    </xf>
    <xf numFmtId="4" fontId="42" fillId="22" borderId="12" applyNumberFormat="0" applyProtection="0">
      <alignment vertical="center"/>
    </xf>
    <xf numFmtId="4" fontId="43" fillId="22" borderId="12" applyNumberFormat="0" applyProtection="0">
      <alignment vertical="center"/>
    </xf>
    <xf numFmtId="4" fontId="42" fillId="22" borderId="12" applyNumberFormat="0" applyProtection="0">
      <alignment horizontal="left" vertical="center" indent="1"/>
    </xf>
    <xf numFmtId="4" fontId="42" fillId="22" borderId="12" applyNumberFormat="0" applyProtection="0">
      <alignment horizontal="left" vertical="center" indent="1"/>
    </xf>
    <xf numFmtId="4" fontId="42" fillId="17" borderId="12" applyNumberFormat="0" applyProtection="0">
      <alignment horizontal="right" vertical="center"/>
    </xf>
    <xf numFmtId="4" fontId="43" fillId="17" borderId="12" applyNumberFormat="0" applyProtection="0">
      <alignment horizontal="right" vertical="center"/>
    </xf>
    <xf numFmtId="0" fontId="1" fillId="6" borderId="12" applyNumberFormat="0" applyProtection="0">
      <alignment horizontal="left" vertical="center" indent="1"/>
    </xf>
    <xf numFmtId="0" fontId="1" fillId="6" borderId="12" applyNumberFormat="0" applyProtection="0">
      <alignment horizontal="left" vertical="center" indent="1"/>
    </xf>
    <xf numFmtId="0" fontId="45" fillId="0" borderId="0"/>
    <xf numFmtId="4" fontId="46" fillId="17" borderId="12" applyNumberFormat="0" applyProtection="0">
      <alignment horizontal="right" vertical="center"/>
    </xf>
    <xf numFmtId="0" fontId="1" fillId="0" borderId="0"/>
  </cellStyleXfs>
  <cellXfs count="366">
    <xf numFmtId="0" fontId="0" fillId="0" borderId="0" xfId="0"/>
    <xf numFmtId="17" fontId="0" fillId="0" borderId="0" xfId="0" applyNumberFormat="1"/>
    <xf numFmtId="164" fontId="3" fillId="0" borderId="0" xfId="1" applyNumberFormat="1" applyFont="1"/>
    <xf numFmtId="164" fontId="4" fillId="0" borderId="0" xfId="1" applyNumberFormat="1" applyFont="1"/>
    <xf numFmtId="164" fontId="1" fillId="0" borderId="0" xfId="1" applyNumberFormat="1"/>
    <xf numFmtId="165" fontId="1" fillId="0" borderId="0" xfId="7" applyNumberFormat="1" applyFont="1"/>
    <xf numFmtId="10" fontId="1" fillId="0" borderId="0" xfId="7" applyNumberFormat="1"/>
    <xf numFmtId="164" fontId="0" fillId="0" borderId="0" xfId="1" applyNumberFormat="1" applyFont="1"/>
    <xf numFmtId="164" fontId="0" fillId="0" borderId="0" xfId="0" applyNumberFormat="1"/>
    <xf numFmtId="0" fontId="2" fillId="0" borderId="0" xfId="0" applyFont="1"/>
    <xf numFmtId="0" fontId="5" fillId="0" borderId="0" xfId="0" applyFont="1"/>
    <xf numFmtId="167" fontId="0" fillId="0" borderId="0" xfId="0" applyNumberFormat="1"/>
    <xf numFmtId="0" fontId="2" fillId="0" borderId="0" xfId="0" applyFont="1" applyAlignment="1">
      <alignment horizontal="right"/>
    </xf>
    <xf numFmtId="164" fontId="6" fillId="0" borderId="0" xfId="0" applyNumberFormat="1" applyFont="1"/>
    <xf numFmtId="0" fontId="8" fillId="0" borderId="0" xfId="0" applyFont="1" applyAlignment="1">
      <alignment horizontal="center"/>
    </xf>
    <xf numFmtId="0" fontId="0" fillId="0" borderId="0" xfId="0" applyAlignment="1">
      <alignment horizontal="center"/>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0" fontId="3" fillId="2" borderId="0" xfId="0" applyFont="1" applyFill="1" applyAlignment="1">
      <alignment horizontal="center" vertical="top" wrapText="1"/>
    </xf>
    <xf numFmtId="17" fontId="2" fillId="0" borderId="0" xfId="0" applyNumberFormat="1" applyFont="1"/>
    <xf numFmtId="10" fontId="0" fillId="0" borderId="0" xfId="0" applyNumberFormat="1"/>
    <xf numFmtId="166" fontId="1" fillId="0" borderId="0" xfId="7" applyNumberFormat="1"/>
    <xf numFmtId="168" fontId="1" fillId="0" borderId="0" xfId="3" applyNumberFormat="1"/>
    <xf numFmtId="0" fontId="2" fillId="0" borderId="0" xfId="0" applyFont="1" applyAlignment="1">
      <alignment horizontal="center"/>
    </xf>
    <xf numFmtId="0" fontId="5" fillId="0" borderId="0" xfId="0" applyFont="1" applyAlignment="1">
      <alignment horizontal="center"/>
    </xf>
    <xf numFmtId="165" fontId="1" fillId="0" borderId="0" xfId="7" applyNumberFormat="1"/>
    <xf numFmtId="169" fontId="1" fillId="0" borderId="0" xfId="1" applyNumberFormat="1"/>
    <xf numFmtId="165" fontId="12" fillId="0" borderId="0" xfId="7" applyNumberFormat="1" applyFont="1"/>
    <xf numFmtId="165" fontId="0" fillId="0" borderId="0" xfId="0" applyNumberFormat="1"/>
    <xf numFmtId="165" fontId="12" fillId="0" borderId="0" xfId="0" applyNumberFormat="1" applyFont="1"/>
    <xf numFmtId="173" fontId="0" fillId="0" borderId="0" xfId="0" applyNumberFormat="1"/>
    <xf numFmtId="43" fontId="0" fillId="0" borderId="0" xfId="0" applyNumberFormat="1"/>
    <xf numFmtId="0" fontId="13" fillId="0" borderId="0" xfId="0" applyFont="1"/>
    <xf numFmtId="0" fontId="0" fillId="0" borderId="0" xfId="0" applyAlignment="1">
      <alignment horizontal="right"/>
    </xf>
    <xf numFmtId="170" fontId="0" fillId="0" borderId="0" xfId="0" applyNumberFormat="1"/>
    <xf numFmtId="0" fontId="14" fillId="0" borderId="0" xfId="0" applyFont="1"/>
    <xf numFmtId="17" fontId="5" fillId="0" borderId="0" xfId="0" applyNumberFormat="1" applyFont="1"/>
    <xf numFmtId="1" fontId="5" fillId="0" borderId="0" xfId="0" applyNumberFormat="1" applyFont="1"/>
    <xf numFmtId="17" fontId="2" fillId="0" borderId="0" xfId="0" applyNumberFormat="1" applyFont="1" applyAlignment="1">
      <alignment horizontal="left" indent="1"/>
    </xf>
    <xf numFmtId="0" fontId="1" fillId="0" borderId="0" xfId="0" applyFont="1"/>
    <xf numFmtId="0" fontId="15" fillId="0" borderId="0" xfId="0" applyFont="1"/>
    <xf numFmtId="172" fontId="0" fillId="0" borderId="0" xfId="0" applyNumberFormat="1"/>
    <xf numFmtId="172" fontId="0" fillId="0" borderId="0" xfId="7" applyNumberFormat="1" applyFont="1"/>
    <xf numFmtId="175" fontId="0" fillId="0" borderId="0" xfId="0" applyNumberFormat="1"/>
    <xf numFmtId="43" fontId="1" fillId="0" borderId="0" xfId="1"/>
    <xf numFmtId="164" fontId="13" fillId="0" borderId="0" xfId="1" applyNumberFormat="1" applyFont="1"/>
    <xf numFmtId="0" fontId="0" fillId="0" borderId="0" xfId="0" applyAlignment="1">
      <alignment horizontal="center" wrapText="1"/>
    </xf>
    <xf numFmtId="37" fontId="0" fillId="0" borderId="0" xfId="0" applyNumberFormat="1" applyAlignment="1">
      <alignment horizontal="center"/>
    </xf>
    <xf numFmtId="17" fontId="3" fillId="0" borderId="0" xfId="0" applyNumberFormat="1" applyFont="1"/>
    <xf numFmtId="170" fontId="0" fillId="0" borderId="0" xfId="7" applyNumberFormat="1" applyFont="1"/>
    <xf numFmtId="17" fontId="3" fillId="0" borderId="0" xfId="0"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wrapText="1"/>
    </xf>
    <xf numFmtId="170" fontId="1" fillId="0" borderId="0" xfId="7" applyNumberFormat="1"/>
    <xf numFmtId="164" fontId="1" fillId="0" borderId="0" xfId="1" applyNumberFormat="1" applyFont="1" applyAlignment="1">
      <alignment horizontal="center" vertical="center" wrapText="1"/>
    </xf>
    <xf numFmtId="17" fontId="0" fillId="0" borderId="0" xfId="0" applyNumberFormat="1" applyAlignment="1">
      <alignment horizontal="left" indent="1"/>
    </xf>
    <xf numFmtId="17" fontId="12" fillId="0" borderId="0" xfId="0" applyNumberFormat="1" applyFont="1"/>
    <xf numFmtId="17" fontId="0" fillId="0" borderId="0" xfId="0" applyNumberFormat="1" applyAlignment="1">
      <alignment horizontal="left"/>
    </xf>
    <xf numFmtId="164" fontId="6" fillId="0" borderId="0" xfId="1" applyNumberFormat="1" applyFont="1"/>
    <xf numFmtId="17" fontId="2" fillId="0" borderId="0" xfId="0" applyNumberFormat="1" applyFont="1" applyAlignment="1">
      <alignment horizontal="left" indent="3"/>
    </xf>
    <xf numFmtId="17" fontId="5" fillId="0" borderId="0" xfId="0" applyNumberFormat="1" applyFont="1" applyAlignment="1">
      <alignment horizontal="center"/>
    </xf>
    <xf numFmtId="17" fontId="2" fillId="0" borderId="0" xfId="0" applyNumberFormat="1" applyFont="1" applyAlignment="1">
      <alignment horizontal="left" indent="4"/>
    </xf>
    <xf numFmtId="164" fontId="16" fillId="0" borderId="0" xfId="1" applyNumberFormat="1" applyFont="1"/>
    <xf numFmtId="164" fontId="17" fillId="0" borderId="0" xfId="1" applyNumberFormat="1" applyFont="1"/>
    <xf numFmtId="17" fontId="2" fillId="0" borderId="0" xfId="0" applyNumberFormat="1" applyFont="1" applyAlignment="1">
      <alignment horizontal="left"/>
    </xf>
    <xf numFmtId="17" fontId="2" fillId="0" borderId="0" xfId="0" applyNumberFormat="1" applyFont="1" applyAlignment="1">
      <alignment horizontal="left" indent="2"/>
    </xf>
    <xf numFmtId="171" fontId="0" fillId="0" borderId="0" xfId="1" applyNumberFormat="1" applyFont="1" applyAlignment="1">
      <alignment horizontal="center" vertical="center" wrapText="1"/>
    </xf>
    <xf numFmtId="171" fontId="0" fillId="0" borderId="0" xfId="1" applyNumberFormat="1" applyFont="1"/>
    <xf numFmtId="9" fontId="0" fillId="0" borderId="0" xfId="0" applyNumberFormat="1"/>
    <xf numFmtId="2" fontId="0" fillId="0" borderId="0" xfId="0" applyNumberFormat="1"/>
    <xf numFmtId="164" fontId="0" fillId="0" borderId="0" xfId="1" applyNumberFormat="1" applyFont="1" applyBorder="1" applyAlignment="1">
      <alignment horizontal="center" vertical="center" wrapText="1"/>
    </xf>
    <xf numFmtId="0" fontId="18" fillId="0" borderId="0" xfId="0" applyFont="1"/>
    <xf numFmtId="0" fontId="19" fillId="0" borderId="0" xfId="0" applyFont="1"/>
    <xf numFmtId="171" fontId="1" fillId="0" borderId="0" xfId="1" applyNumberFormat="1" applyAlignment="1">
      <alignment horizontal="center" vertical="center" wrapText="1"/>
    </xf>
    <xf numFmtId="171" fontId="1" fillId="0" borderId="0" xfId="1" applyNumberFormat="1"/>
    <xf numFmtId="164" fontId="1" fillId="0" borderId="0" xfId="1" applyNumberFormat="1" applyFont="1" applyBorder="1" applyAlignment="1">
      <alignment horizontal="center" vertical="center" wrapText="1"/>
    </xf>
    <xf numFmtId="9" fontId="13" fillId="0" borderId="0" xfId="0" applyNumberFormat="1" applyFont="1"/>
    <xf numFmtId="0" fontId="0" fillId="0" borderId="0" xfId="0" applyAlignment="1">
      <alignment vertical="center"/>
    </xf>
    <xf numFmtId="0" fontId="5" fillId="0" borderId="0" xfId="0" applyFont="1" applyAlignment="1">
      <alignment horizontal="center" wrapText="1"/>
    </xf>
    <xf numFmtId="171" fontId="2" fillId="0" borderId="0" xfId="1" applyNumberFormat="1" applyFont="1"/>
    <xf numFmtId="0" fontId="2" fillId="0" borderId="1" xfId="0" applyFont="1" applyBorder="1" applyAlignment="1">
      <alignment horizontal="right" vertical="center"/>
    </xf>
    <xf numFmtId="0" fontId="0" fillId="0" borderId="1" xfId="0" applyBorder="1" applyAlignment="1">
      <alignment horizontal="center" vertical="center" wrapText="1"/>
    </xf>
    <xf numFmtId="0" fontId="2" fillId="0" borderId="1" xfId="0" applyFont="1" applyBorder="1" applyAlignment="1">
      <alignment vertical="center"/>
    </xf>
    <xf numFmtId="0" fontId="0" fillId="0" borderId="1" xfId="0" applyBorder="1" applyAlignment="1">
      <alignment vertical="center"/>
    </xf>
    <xf numFmtId="0" fontId="0" fillId="0" borderId="0" xfId="0" applyBorder="1"/>
    <xf numFmtId="37" fontId="0" fillId="0" borderId="0" xfId="0" applyNumberFormat="1"/>
    <xf numFmtId="171" fontId="13" fillId="0" borderId="0" xfId="1" applyNumberFormat="1" applyFont="1" applyAlignment="1">
      <alignment vertical="center"/>
    </xf>
    <xf numFmtId="164" fontId="0" fillId="0" borderId="2" xfId="0" applyNumberFormat="1" applyBorder="1" applyAlignment="1">
      <alignment horizontal="centerContinuous"/>
    </xf>
    <xf numFmtId="164" fontId="0" fillId="0" borderId="3" xfId="0" applyNumberFormat="1" applyBorder="1" applyAlignment="1">
      <alignment horizontal="centerContinuous"/>
    </xf>
    <xf numFmtId="0" fontId="0" fillId="0" borderId="4" xfId="0" applyBorder="1" applyAlignment="1">
      <alignment horizontal="centerContinuous"/>
    </xf>
    <xf numFmtId="0" fontId="12" fillId="0" borderId="5" xfId="0" applyFont="1" applyBorder="1" applyAlignment="1">
      <alignment horizontal="center" wrapText="1"/>
    </xf>
    <xf numFmtId="0" fontId="12" fillId="0" borderId="0" xfId="0" applyFont="1" applyFill="1" applyBorder="1" applyAlignment="1">
      <alignment horizontal="center" wrapText="1"/>
    </xf>
    <xf numFmtId="43" fontId="1" fillId="0" borderId="1" xfId="1" applyNumberFormat="1" applyFont="1" applyBorder="1" applyAlignment="1">
      <alignment vertical="center"/>
    </xf>
    <xf numFmtId="43" fontId="1" fillId="0" borderId="6" xfId="1" applyNumberFormat="1" applyFont="1" applyBorder="1" applyAlignment="1">
      <alignment vertical="center"/>
    </xf>
    <xf numFmtId="43" fontId="13" fillId="0" borderId="1" xfId="1" applyNumberFormat="1" applyFont="1" applyBorder="1" applyAlignment="1">
      <alignment vertical="center"/>
    </xf>
    <xf numFmtId="43" fontId="1" fillId="0" borderId="0" xfId="1" applyNumberFormat="1" applyBorder="1"/>
    <xf numFmtId="43" fontId="1" fillId="0" borderId="7" xfId="1" applyNumberFormat="1" applyBorder="1"/>
    <xf numFmtId="164" fontId="1" fillId="0" borderId="0" xfId="1" quotePrefix="1" applyNumberFormat="1" applyFont="1" applyBorder="1" applyAlignment="1">
      <alignment horizontal="center" vertical="center" wrapText="1"/>
    </xf>
    <xf numFmtId="0" fontId="12" fillId="0" borderId="8" xfId="0" applyFont="1" applyBorder="1" applyAlignment="1">
      <alignment horizontal="center" wrapText="1"/>
    </xf>
    <xf numFmtId="43" fontId="1" fillId="0" borderId="9" xfId="1" applyNumberFormat="1" applyFont="1" applyBorder="1" applyAlignment="1">
      <alignment vertical="center"/>
    </xf>
    <xf numFmtId="43" fontId="1" fillId="0" borderId="10" xfId="1" applyNumberFormat="1" applyBorder="1"/>
    <xf numFmtId="164" fontId="1" fillId="0" borderId="10" xfId="1" applyNumberFormat="1" applyFont="1" applyBorder="1" applyAlignment="1">
      <alignment horizontal="center" vertical="center" wrapText="1"/>
    </xf>
    <xf numFmtId="171" fontId="0" fillId="0" borderId="10" xfId="1" applyNumberFormat="1" applyFont="1" applyBorder="1"/>
    <xf numFmtId="0" fontId="0" fillId="0" borderId="0" xfId="0" quotePrefix="1" applyAlignment="1">
      <alignment horizontal="right"/>
    </xf>
    <xf numFmtId="0" fontId="21" fillId="0" borderId="0" xfId="0" applyFont="1"/>
    <xf numFmtId="38" fontId="0" fillId="0" borderId="0" xfId="0" applyNumberFormat="1"/>
    <xf numFmtId="176" fontId="0" fillId="0" borderId="0" xfId="0" applyNumberFormat="1"/>
    <xf numFmtId="164" fontId="1" fillId="0" borderId="0" xfId="1" quotePrefix="1" applyNumberFormat="1" applyFont="1" applyAlignment="1">
      <alignment horizontal="center" vertical="center" wrapText="1"/>
    </xf>
    <xf numFmtId="0" fontId="0" fillId="0" borderId="1" xfId="0" applyBorder="1"/>
    <xf numFmtId="0" fontId="19" fillId="0" borderId="1" xfId="0" applyFont="1" applyBorder="1"/>
    <xf numFmtId="37" fontId="0" fillId="0" borderId="7" xfId="0" applyNumberFormat="1" applyBorder="1" applyAlignment="1">
      <alignment horizontal="center"/>
    </xf>
    <xf numFmtId="0" fontId="5" fillId="0" borderId="7" xfId="0" applyFont="1" applyBorder="1" applyAlignment="1">
      <alignment horizontal="center" wrapText="1"/>
    </xf>
    <xf numFmtId="171" fontId="1" fillId="0" borderId="1" xfId="1" applyNumberFormat="1" applyFont="1" applyBorder="1" applyAlignment="1">
      <alignment vertical="center"/>
    </xf>
    <xf numFmtId="171" fontId="1" fillId="0" borderId="6" xfId="1" applyNumberFormat="1" applyFont="1" applyBorder="1" applyAlignment="1">
      <alignment vertical="center"/>
    </xf>
    <xf numFmtId="171" fontId="2" fillId="0" borderId="7" xfId="1" applyNumberFormat="1" applyFont="1" applyBorder="1"/>
    <xf numFmtId="171" fontId="1" fillId="0" borderId="7" xfId="1" applyNumberFormat="1" applyBorder="1"/>
    <xf numFmtId="171" fontId="1" fillId="0" borderId="0" xfId="1" applyNumberFormat="1" applyFont="1" applyFill="1" applyBorder="1"/>
    <xf numFmtId="165" fontId="0" fillId="0" borderId="0" xfId="7" applyNumberFormat="1" applyFont="1"/>
    <xf numFmtId="174" fontId="0" fillId="0" borderId="0" xfId="0" applyNumberFormat="1"/>
    <xf numFmtId="0" fontId="2" fillId="0" borderId="1" xfId="0" applyFont="1" applyBorder="1" applyAlignment="1">
      <alignment horizontal="left" vertical="center"/>
    </xf>
    <xf numFmtId="176" fontId="0" fillId="0" borderId="0" xfId="0" quotePrefix="1" applyNumberFormat="1" applyAlignment="1">
      <alignment horizontal="right"/>
    </xf>
    <xf numFmtId="0" fontId="2" fillId="0" borderId="6" xfId="0" applyFont="1" applyBorder="1" applyAlignment="1">
      <alignment horizontal="right" vertical="center"/>
    </xf>
    <xf numFmtId="0" fontId="12" fillId="0" borderId="0" xfId="0" applyFont="1" applyAlignment="1">
      <alignment horizontal="center"/>
    </xf>
    <xf numFmtId="17" fontId="3" fillId="0" borderId="0" xfId="0" applyNumberFormat="1" applyFont="1" applyAlignment="1">
      <alignment horizontal="left"/>
    </xf>
    <xf numFmtId="0" fontId="3" fillId="0" borderId="0" xfId="0" applyFont="1" applyAlignment="1"/>
    <xf numFmtId="164" fontId="1" fillId="0" borderId="0" xfId="0" applyNumberFormat="1" applyFont="1"/>
    <xf numFmtId="0" fontId="3" fillId="0" borderId="0" xfId="0" applyFont="1" applyAlignment="1">
      <alignment horizontal="left" indent="1"/>
    </xf>
    <xf numFmtId="0" fontId="2" fillId="0" borderId="0" xfId="0" applyFont="1" applyAlignment="1">
      <alignment horizontal="left" indent="2"/>
    </xf>
    <xf numFmtId="38" fontId="0" fillId="3" borderId="0" xfId="0" applyNumberFormat="1" applyFill="1"/>
    <xf numFmtId="9" fontId="1" fillId="0" borderId="0" xfId="7"/>
    <xf numFmtId="0" fontId="25" fillId="0" borderId="0" xfId="5" applyFont="1"/>
    <xf numFmtId="0" fontId="24" fillId="0" borderId="0" xfId="5"/>
    <xf numFmtId="0" fontId="1" fillId="0" borderId="0" xfId="5" applyFont="1"/>
    <xf numFmtId="0" fontId="20" fillId="0" borderId="0" xfId="5" applyFont="1"/>
    <xf numFmtId="0" fontId="25" fillId="0" borderId="0" xfId="5" applyFont="1" applyAlignment="1">
      <alignment horizontal="right"/>
    </xf>
    <xf numFmtId="177" fontId="12" fillId="0" borderId="0" xfId="6" applyNumberFormat="1" applyFont="1" applyFill="1" applyAlignment="1">
      <alignment wrapText="1"/>
    </xf>
    <xf numFmtId="178" fontId="24" fillId="0" borderId="0" xfId="5" applyNumberFormat="1" applyAlignment="1">
      <alignment horizontal="center"/>
    </xf>
    <xf numFmtId="0" fontId="24" fillId="0" borderId="0" xfId="6" applyFont="1" applyFill="1" applyBorder="1"/>
    <xf numFmtId="0" fontId="24" fillId="3" borderId="0" xfId="5" applyFill="1" applyBorder="1"/>
    <xf numFmtId="0" fontId="24" fillId="0" borderId="0" xfId="5" applyBorder="1"/>
    <xf numFmtId="0" fontId="24" fillId="0" borderId="0" xfId="5" applyFont="1"/>
    <xf numFmtId="171" fontId="1" fillId="0" borderId="0" xfId="1" applyNumberFormat="1" applyFont="1"/>
    <xf numFmtId="171" fontId="13" fillId="3" borderId="1" xfId="1" applyNumberFormat="1" applyFont="1" applyFill="1" applyBorder="1" applyAlignment="1">
      <alignment vertical="center"/>
    </xf>
    <xf numFmtId="0" fontId="12" fillId="3" borderId="8" xfId="0" applyFont="1" applyFill="1" applyBorder="1" applyAlignment="1">
      <alignment horizontal="center" wrapText="1"/>
    </xf>
    <xf numFmtId="0" fontId="12" fillId="3" borderId="0" xfId="0" applyFont="1" applyFill="1" applyAlignment="1">
      <alignment horizontal="center" wrapText="1"/>
    </xf>
    <xf numFmtId="171" fontId="13" fillId="3" borderId="9" xfId="1" applyNumberFormat="1" applyFont="1" applyFill="1" applyBorder="1" applyAlignment="1">
      <alignment vertical="center"/>
    </xf>
    <xf numFmtId="14" fontId="13" fillId="0" borderId="0" xfId="0" applyNumberFormat="1" applyFont="1" applyAlignment="1">
      <alignment horizontal="left"/>
    </xf>
    <xf numFmtId="9" fontId="13" fillId="0" borderId="0" xfId="0" applyNumberFormat="1" applyFont="1" applyAlignment="1">
      <alignment horizontal="left"/>
    </xf>
    <xf numFmtId="0" fontId="0" fillId="0" borderId="0" xfId="0" applyAlignment="1">
      <alignment horizontal="center" vertical="center"/>
    </xf>
    <xf numFmtId="37" fontId="0" fillId="0" borderId="0" xfId="0" applyNumberFormat="1" applyAlignment="1">
      <alignment vertical="center"/>
    </xf>
    <xf numFmtId="176" fontId="2" fillId="0" borderId="0" xfId="1" applyNumberFormat="1" applyFont="1" applyAlignment="1">
      <alignment vertical="center"/>
    </xf>
    <xf numFmtId="0" fontId="0" fillId="0" borderId="0" xfId="0" quotePrefix="1" applyAlignment="1">
      <alignment horizontal="center" vertical="center"/>
    </xf>
    <xf numFmtId="37" fontId="1" fillId="0" borderId="0" xfId="1" applyNumberFormat="1" applyAlignment="1">
      <alignment vertical="center"/>
    </xf>
    <xf numFmtId="0" fontId="13" fillId="0" borderId="0" xfId="0" applyFont="1" applyAlignment="1">
      <alignment horizontal="center" vertical="center" wrapText="1"/>
    </xf>
    <xf numFmtId="177" fontId="13" fillId="0" borderId="0" xfId="0" applyNumberFormat="1" applyFont="1" applyAlignment="1">
      <alignment horizontal="center" vertical="center"/>
    </xf>
    <xf numFmtId="0" fontId="2" fillId="0" borderId="0" xfId="0" applyFont="1" applyAlignment="1">
      <alignment vertical="center"/>
    </xf>
    <xf numFmtId="0" fontId="0" fillId="0" borderId="0" xfId="0" applyFill="1" applyAlignment="1">
      <alignment vertical="center"/>
    </xf>
    <xf numFmtId="37" fontId="13" fillId="0" borderId="0" xfId="0" applyNumberFormat="1" applyFont="1" applyAlignment="1">
      <alignment vertical="center"/>
    </xf>
    <xf numFmtId="37" fontId="11" fillId="0" borderId="0" xfId="0" applyNumberFormat="1" applyFont="1" applyAlignment="1">
      <alignment vertical="center"/>
    </xf>
    <xf numFmtId="164" fontId="28" fillId="0" borderId="0" xfId="1" applyNumberFormat="1" applyFont="1" applyAlignment="1">
      <alignment vertical="center"/>
    </xf>
    <xf numFmtId="37" fontId="13" fillId="0" borderId="0" xfId="1" applyNumberFormat="1" applyFont="1" applyAlignment="1">
      <alignment vertical="center"/>
    </xf>
    <xf numFmtId="43" fontId="24" fillId="0" borderId="0" xfId="6" applyNumberFormat="1" applyFont="1" applyFill="1" applyBorder="1"/>
    <xf numFmtId="164" fontId="24" fillId="0" borderId="0" xfId="6" applyNumberFormat="1" applyFont="1" applyFill="1" applyBorder="1"/>
    <xf numFmtId="170" fontId="29" fillId="0" borderId="0" xfId="5" applyNumberFormat="1" applyFont="1" applyFill="1"/>
    <xf numFmtId="0" fontId="2" fillId="0" borderId="0" xfId="0" applyFont="1" applyAlignment="1">
      <alignment horizontal="right" wrapText="1"/>
    </xf>
    <xf numFmtId="5" fontId="24" fillId="0" borderId="0" xfId="1" applyNumberFormat="1" applyFont="1" applyFill="1"/>
    <xf numFmtId="164" fontId="13" fillId="0" borderId="0" xfId="1" applyNumberFormat="1" applyFont="1" applyFill="1"/>
    <xf numFmtId="0" fontId="3" fillId="0" borderId="0" xfId="0" applyFont="1" applyAlignment="1">
      <alignment horizontal="right"/>
    </xf>
    <xf numFmtId="164" fontId="1" fillId="0" borderId="0" xfId="1" applyNumberFormat="1" applyBorder="1"/>
    <xf numFmtId="0" fontId="5" fillId="0" borderId="0" xfId="0" applyFont="1" applyAlignment="1">
      <alignment vertical="center" wrapText="1"/>
    </xf>
    <xf numFmtId="178" fontId="24" fillId="0" borderId="0" xfId="5" applyNumberFormat="1" applyAlignment="1">
      <alignment horizontal="right"/>
    </xf>
    <xf numFmtId="0" fontId="19" fillId="0" borderId="0" xfId="6" applyFont="1" applyFill="1" applyBorder="1" applyAlignment="1">
      <alignment wrapText="1"/>
    </xf>
    <xf numFmtId="0" fontId="30" fillId="0" borderId="0" xfId="0" applyFont="1" applyAlignment="1">
      <alignment horizontal="center"/>
    </xf>
    <xf numFmtId="0" fontId="3" fillId="0" borderId="0" xfId="5" applyFont="1"/>
    <xf numFmtId="171" fontId="3" fillId="0" borderId="0" xfId="5" applyNumberFormat="1" applyFont="1" applyFill="1"/>
    <xf numFmtId="0" fontId="32" fillId="0" borderId="0" xfId="0" applyFont="1" applyAlignment="1">
      <alignment horizontal="right"/>
    </xf>
    <xf numFmtId="170" fontId="32" fillId="0" borderId="0" xfId="7" applyNumberFormat="1" applyFont="1"/>
    <xf numFmtId="0" fontId="33" fillId="0" borderId="0" xfId="0" applyFont="1" applyAlignment="1">
      <alignment horizontal="center" wrapText="1"/>
    </xf>
    <xf numFmtId="0" fontId="34" fillId="0" borderId="0" xfId="0" applyFont="1"/>
    <xf numFmtId="0" fontId="35" fillId="0" borderId="0" xfId="0" applyFont="1" applyAlignment="1">
      <alignment horizontal="center" wrapText="1"/>
    </xf>
    <xf numFmtId="0" fontId="35" fillId="0" borderId="0" xfId="0" applyFont="1"/>
    <xf numFmtId="164" fontId="35" fillId="0" borderId="0" xfId="0" applyNumberFormat="1" applyFont="1"/>
    <xf numFmtId="0" fontId="3" fillId="0" borderId="0" xfId="0" applyFont="1" applyAlignment="1">
      <alignment horizontal="center" vertical="center" wrapText="1"/>
    </xf>
    <xf numFmtId="0" fontId="18" fillId="0" borderId="0" xfId="4" applyFont="1"/>
    <xf numFmtId="0" fontId="3" fillId="0" borderId="0" xfId="4" applyAlignment="1">
      <alignment horizontal="center"/>
    </xf>
    <xf numFmtId="0" fontId="3" fillId="0" borderId="0" xfId="4"/>
    <xf numFmtId="0" fontId="3" fillId="0" borderId="0" xfId="4" applyAlignment="1">
      <alignment horizontal="right"/>
    </xf>
    <xf numFmtId="14" fontId="13" fillId="0" borderId="0" xfId="4" applyNumberFormat="1" applyFont="1" applyAlignment="1">
      <alignment horizontal="left"/>
    </xf>
    <xf numFmtId="9" fontId="13" fillId="0" borderId="0" xfId="4" applyNumberFormat="1" applyFont="1" applyAlignment="1">
      <alignment horizontal="left"/>
    </xf>
    <xf numFmtId="0" fontId="12" fillId="0" borderId="0" xfId="4" applyFont="1" applyAlignment="1">
      <alignment horizontal="center"/>
    </xf>
    <xf numFmtId="0" fontId="3" fillId="0" borderId="0" xfId="4" applyAlignment="1">
      <alignment horizontal="center" vertical="center"/>
    </xf>
    <xf numFmtId="0" fontId="13" fillId="0" borderId="0" xfId="4" applyFont="1" applyAlignment="1">
      <alignment horizontal="center" vertical="center" wrapText="1"/>
    </xf>
    <xf numFmtId="0" fontId="3" fillId="0" borderId="0" xfId="4" applyAlignment="1">
      <alignment vertical="center"/>
    </xf>
    <xf numFmtId="37" fontId="13" fillId="0" borderId="0" xfId="4" applyNumberFormat="1" applyFont="1" applyAlignment="1">
      <alignment vertical="center"/>
    </xf>
    <xf numFmtId="0" fontId="3" fillId="0" borderId="0" xfId="4" applyAlignment="1">
      <alignment horizontal="center" vertical="center" wrapText="1"/>
    </xf>
    <xf numFmtId="177" fontId="13" fillId="0" borderId="0" xfId="4" applyNumberFormat="1" applyFont="1" applyAlignment="1">
      <alignment horizontal="center" vertical="center"/>
    </xf>
    <xf numFmtId="37" fontId="11" fillId="0" borderId="0" xfId="4" applyNumberFormat="1" applyFont="1" applyAlignment="1">
      <alignment vertical="center"/>
    </xf>
    <xf numFmtId="37" fontId="3" fillId="0" borderId="0" xfId="4" applyNumberFormat="1" applyAlignment="1">
      <alignment vertical="center"/>
    </xf>
    <xf numFmtId="164" fontId="13" fillId="0" borderId="0" xfId="2" applyNumberFormat="1" applyFont="1" applyAlignment="1">
      <alignment vertical="center"/>
    </xf>
    <xf numFmtId="0" fontId="3" fillId="0" borderId="0" xfId="4" applyFont="1" applyAlignment="1">
      <alignment vertical="center"/>
    </xf>
    <xf numFmtId="176" fontId="2" fillId="0" borderId="0" xfId="2" applyNumberFormat="1" applyFont="1" applyAlignment="1">
      <alignment vertical="center"/>
    </xf>
    <xf numFmtId="0" fontId="3" fillId="0" borderId="0" xfId="4" quotePrefix="1" applyAlignment="1">
      <alignment horizontal="center"/>
    </xf>
    <xf numFmtId="179" fontId="2" fillId="0" borderId="0" xfId="2" applyNumberFormat="1" applyFont="1" applyAlignment="1">
      <alignment vertical="center"/>
    </xf>
    <xf numFmtId="176" fontId="13" fillId="0" borderId="0" xfId="2" applyNumberFormat="1" applyFont="1" applyAlignment="1">
      <alignment vertical="center"/>
    </xf>
    <xf numFmtId="176" fontId="3" fillId="0" borderId="0" xfId="2" applyNumberFormat="1" applyAlignment="1">
      <alignment vertical="center"/>
    </xf>
    <xf numFmtId="37" fontId="3" fillId="0" borderId="0" xfId="2" applyNumberFormat="1" applyAlignment="1">
      <alignment vertical="center"/>
    </xf>
    <xf numFmtId="7" fontId="24" fillId="0" borderId="0" xfId="6" applyNumberFormat="1" applyFont="1" applyFill="1" applyBorder="1"/>
    <xf numFmtId="170" fontId="3" fillId="0" borderId="0" xfId="5" applyNumberFormat="1" applyFont="1" applyFill="1"/>
    <xf numFmtId="0" fontId="3" fillId="0" borderId="0" xfId="5" applyFont="1" applyAlignment="1">
      <alignment horizontal="left"/>
    </xf>
    <xf numFmtId="0" fontId="24" fillId="0" borderId="0" xfId="6" applyFont="1"/>
    <xf numFmtId="164" fontId="24" fillId="0" borderId="0" xfId="2" applyNumberFormat="1" applyFont="1" applyFill="1"/>
    <xf numFmtId="164" fontId="26" fillId="0" borderId="0" xfId="2" applyNumberFormat="1" applyFont="1" applyFill="1"/>
    <xf numFmtId="180" fontId="24" fillId="0" borderId="0" xfId="6" applyNumberFormat="1" applyFont="1"/>
    <xf numFmtId="180" fontId="24" fillId="0" borderId="0" xfId="2" applyNumberFormat="1" applyFont="1"/>
    <xf numFmtId="0" fontId="24" fillId="0" borderId="0" xfId="6" applyFont="1" applyAlignment="1">
      <alignment wrapText="1"/>
    </xf>
    <xf numFmtId="178" fontId="24" fillId="0" borderId="0" xfId="5" applyNumberFormat="1"/>
    <xf numFmtId="178" fontId="3" fillId="0" borderId="0" xfId="5" applyNumberFormat="1" applyFont="1" applyFill="1" applyAlignment="1">
      <alignment horizontal="center"/>
    </xf>
    <xf numFmtId="177" fontId="12" fillId="0" borderId="0" xfId="6" applyNumberFormat="1" applyFont="1" applyFill="1" applyAlignment="1">
      <alignment horizontal="center" wrapText="1"/>
    </xf>
    <xf numFmtId="0" fontId="24" fillId="0" borderId="0" xfId="6" applyFont="1" applyFill="1" applyBorder="1" applyAlignment="1">
      <alignment wrapText="1"/>
    </xf>
    <xf numFmtId="0" fontId="24" fillId="0" borderId="0" xfId="5" applyAlignment="1">
      <alignment horizontal="right"/>
    </xf>
    <xf numFmtId="0" fontId="24" fillId="0" borderId="0" xfId="5" applyAlignment="1">
      <alignment horizontal="left"/>
    </xf>
    <xf numFmtId="0" fontId="0" fillId="0" borderId="0" xfId="5" applyFont="1" applyAlignment="1">
      <alignment horizontal="left"/>
    </xf>
    <xf numFmtId="0" fontId="3" fillId="0" borderId="0" xfId="5" quotePrefix="1" applyFont="1" applyAlignment="1">
      <alignment horizontal="left" wrapText="1"/>
    </xf>
    <xf numFmtId="0" fontId="3" fillId="0" borderId="0" xfId="5" applyFont="1" applyAlignment="1">
      <alignment horizontal="left" wrapText="1"/>
    </xf>
    <xf numFmtId="0" fontId="1" fillId="0" borderId="0" xfId="5" applyFont="1" applyAlignment="1">
      <alignment horizontal="left"/>
    </xf>
    <xf numFmtId="0" fontId="36" fillId="0" borderId="0" xfId="5" applyFont="1" applyAlignment="1">
      <alignment horizontal="center"/>
    </xf>
    <xf numFmtId="0" fontId="1" fillId="0" borderId="0" xfId="4" applyFont="1" applyAlignment="1">
      <alignment vertical="center"/>
    </xf>
    <xf numFmtId="0" fontId="33" fillId="0" borderId="0" xfId="0" applyFont="1" applyFill="1" applyAlignment="1">
      <alignment horizontal="center" wrapText="1"/>
    </xf>
    <xf numFmtId="0" fontId="0" fillId="0" borderId="0" xfId="0" applyFill="1" applyAlignment="1">
      <alignment horizontal="center" wrapText="1"/>
    </xf>
    <xf numFmtId="182" fontId="1" fillId="0" borderId="0" xfId="0" quotePrefix="1" applyNumberFormat="1" applyFont="1" applyFill="1" applyAlignment="1"/>
    <xf numFmtId="0" fontId="1" fillId="0" borderId="0" xfId="0" applyFont="1" applyAlignment="1">
      <alignment horizontal="left" indent="1"/>
    </xf>
    <xf numFmtId="0" fontId="1" fillId="4" borderId="0" xfId="0" applyFont="1" applyFill="1"/>
    <xf numFmtId="0" fontId="0" fillId="0" borderId="0" xfId="0" applyAlignment="1">
      <alignment horizontal="left" indent="1"/>
    </xf>
    <xf numFmtId="0" fontId="37" fillId="0" borderId="0" xfId="0" applyFont="1"/>
    <xf numFmtId="0" fontId="38" fillId="0" borderId="0" xfId="0" applyFont="1" applyFill="1"/>
    <xf numFmtId="10" fontId="37" fillId="0" borderId="0" xfId="0" applyNumberFormat="1" applyFont="1" applyFill="1"/>
    <xf numFmtId="174" fontId="0" fillId="0" borderId="0" xfId="3" applyNumberFormat="1" applyFont="1"/>
    <xf numFmtId="0" fontId="37" fillId="0" borderId="0" xfId="0" applyFont="1" applyFill="1"/>
    <xf numFmtId="0" fontId="1" fillId="0" borderId="0" xfId="0" applyFont="1" applyAlignment="1">
      <alignment horizontal="center" vertical="center" wrapText="1"/>
    </xf>
    <xf numFmtId="14" fontId="1" fillId="0" borderId="0" xfId="0" applyNumberFormat="1" applyFont="1" applyAlignment="1">
      <alignment horizontal="left"/>
    </xf>
    <xf numFmtId="177" fontId="1" fillId="0" borderId="0" xfId="0" applyNumberFormat="1" applyFont="1" applyAlignment="1">
      <alignment horizontal="center" vertical="center"/>
    </xf>
    <xf numFmtId="177" fontId="1" fillId="0" borderId="0" xfId="0" applyNumberFormat="1" applyFont="1" applyAlignment="1">
      <alignment horizontal="center" vertical="center" wrapText="1"/>
    </xf>
    <xf numFmtId="37" fontId="1" fillId="0" borderId="0" xfId="0" applyNumberFormat="1" applyFont="1" applyAlignment="1">
      <alignment vertical="center"/>
    </xf>
    <xf numFmtId="176" fontId="1" fillId="0" borderId="0" xfId="1" applyNumberFormat="1" applyFont="1" applyAlignment="1">
      <alignment vertical="center"/>
    </xf>
    <xf numFmtId="176" fontId="1" fillId="0" borderId="0" xfId="0" applyNumberFormat="1" applyFont="1" applyAlignment="1">
      <alignment vertical="center"/>
    </xf>
    <xf numFmtId="164" fontId="1" fillId="0" borderId="0" xfId="0" applyNumberFormat="1" applyFont="1" applyAlignment="1">
      <alignment vertical="center"/>
    </xf>
    <xf numFmtId="17" fontId="3" fillId="0" borderId="0" xfId="0" applyNumberFormat="1" applyFont="1" applyFill="1"/>
    <xf numFmtId="0" fontId="0" fillId="0" borderId="8" xfId="0" applyBorder="1"/>
    <xf numFmtId="0" fontId="31" fillId="0" borderId="11" xfId="0" applyFont="1" applyBorder="1" applyAlignment="1">
      <alignment horizontal="right"/>
    </xf>
    <xf numFmtId="165" fontId="31" fillId="0" borderId="5" xfId="7" applyNumberFormat="1" applyFont="1" applyBorder="1"/>
    <xf numFmtId="0" fontId="0" fillId="0" borderId="9" xfId="0" applyBorder="1"/>
    <xf numFmtId="0" fontId="31" fillId="0" borderId="1" xfId="0" applyFont="1" applyBorder="1" applyAlignment="1">
      <alignment horizontal="right"/>
    </xf>
    <xf numFmtId="172" fontId="31" fillId="0" borderId="6" xfId="7" applyNumberFormat="1" applyFont="1" applyBorder="1"/>
    <xf numFmtId="0" fontId="31" fillId="0" borderId="8" xfId="0" applyFont="1" applyBorder="1"/>
    <xf numFmtId="0" fontId="31" fillId="0" borderId="9" xfId="0" applyFont="1" applyBorder="1"/>
    <xf numFmtId="0" fontId="0" fillId="0" borderId="0" xfId="0" applyBorder="1" applyAlignment="1">
      <alignment horizontal="center" wrapText="1"/>
    </xf>
    <xf numFmtId="0" fontId="33" fillId="0" borderId="0" xfId="0" applyFont="1" applyBorder="1" applyAlignment="1">
      <alignment horizontal="center" wrapText="1"/>
    </xf>
    <xf numFmtId="0" fontId="5" fillId="0" borderId="0" xfId="0" applyFont="1" applyBorder="1" applyAlignment="1">
      <alignment vertical="center" wrapText="1"/>
    </xf>
    <xf numFmtId="17" fontId="3" fillId="0" borderId="0" xfId="0" applyNumberFormat="1" applyFont="1" applyBorder="1"/>
    <xf numFmtId="164" fontId="0" fillId="0" borderId="0" xfId="0" applyNumberFormat="1" applyBorder="1"/>
    <xf numFmtId="164" fontId="1" fillId="0" borderId="0" xfId="1" applyNumberFormat="1" applyBorder="1" applyAlignment="1">
      <alignment horizontal="center"/>
    </xf>
    <xf numFmtId="164" fontId="0" fillId="0" borderId="0" xfId="0" applyNumberFormat="1" applyFill="1" applyBorder="1"/>
    <xf numFmtId="17" fontId="3" fillId="0" borderId="0" xfId="0" applyNumberFormat="1" applyFont="1" applyFill="1" applyBorder="1"/>
    <xf numFmtId="17" fontId="3" fillId="0" borderId="0" xfId="0" applyNumberFormat="1" applyFont="1" applyBorder="1" applyAlignment="1">
      <alignment horizontal="center" vertical="center" wrapText="1"/>
    </xf>
    <xf numFmtId="164" fontId="31" fillId="0" borderId="0" xfId="1" applyNumberFormat="1" applyFont="1" applyBorder="1" applyAlignment="1">
      <alignment horizontal="center" vertical="center" wrapText="1"/>
    </xf>
    <xf numFmtId="164" fontId="0" fillId="0" borderId="0" xfId="0" applyNumberFormat="1" applyBorder="1" applyAlignment="1">
      <alignment horizontal="center" vertical="center" wrapText="1"/>
    </xf>
    <xf numFmtId="164" fontId="1" fillId="0" borderId="0" xfId="1" applyNumberFormat="1" applyFill="1" applyBorder="1"/>
    <xf numFmtId="0" fontId="3" fillId="0" borderId="0" xfId="0" applyFont="1" applyBorder="1" applyAlignment="1">
      <alignment horizontal="right"/>
    </xf>
    <xf numFmtId="0" fontId="2" fillId="0" borderId="0" xfId="0" applyFont="1" applyBorder="1" applyAlignment="1">
      <alignment horizontal="right" wrapText="1"/>
    </xf>
    <xf numFmtId="164" fontId="31" fillId="0" borderId="0" xfId="1" quotePrefix="1" applyNumberFormat="1" applyFont="1" applyBorder="1" applyAlignment="1">
      <alignment horizontal="center" vertical="center" wrapText="1"/>
    </xf>
    <xf numFmtId="164" fontId="0" fillId="0" borderId="0" xfId="0" applyNumberFormat="1" applyFill="1" applyBorder="1" applyAlignment="1">
      <alignment horizontal="center" vertical="center" wrapText="1"/>
    </xf>
    <xf numFmtId="164" fontId="3" fillId="0" borderId="0" xfId="1" applyNumberFormat="1" applyFont="1" applyBorder="1" applyAlignment="1">
      <alignment horizontal="center" vertical="center" wrapText="1"/>
    </xf>
    <xf numFmtId="164" fontId="0" fillId="0" borderId="0" xfId="0" quotePrefix="1" applyNumberFormat="1" applyBorder="1" applyAlignment="1">
      <alignment horizontal="center" vertical="center" wrapText="1"/>
    </xf>
    <xf numFmtId="0" fontId="0" fillId="0" borderId="0" xfId="0" applyBorder="1" applyAlignment="1">
      <alignment horizontal="center" vertical="center" wrapText="1"/>
    </xf>
    <xf numFmtId="0" fontId="12" fillId="0" borderId="0" xfId="0" applyFont="1" applyBorder="1" applyAlignment="1">
      <alignment horizontal="center" wrapText="1"/>
    </xf>
    <xf numFmtId="0" fontId="1" fillId="0" borderId="0" xfId="1" applyNumberFormat="1" applyBorder="1"/>
    <xf numFmtId="170" fontId="3" fillId="0" borderId="0" xfId="5" applyNumberFormat="1" applyFont="1" applyFill="1" applyBorder="1" applyAlignment="1">
      <alignment horizontal="center"/>
    </xf>
    <xf numFmtId="170" fontId="3" fillId="0" borderId="0" xfId="5" applyNumberFormat="1" applyFont="1" applyFill="1" applyBorder="1"/>
    <xf numFmtId="10" fontId="13" fillId="0" borderId="0" xfId="5" applyNumberFormat="1" applyFont="1" applyFill="1" applyBorder="1"/>
    <xf numFmtId="172" fontId="1" fillId="0" borderId="0" xfId="7" applyNumberFormat="1" applyFont="1"/>
    <xf numFmtId="164" fontId="1" fillId="0" borderId="0" xfId="2" applyNumberFormat="1" applyFont="1"/>
    <xf numFmtId="164" fontId="24" fillId="0" borderId="0" xfId="1" applyNumberFormat="1" applyFont="1"/>
    <xf numFmtId="178" fontId="37" fillId="0" borderId="0" xfId="5" applyNumberFormat="1" applyFont="1" applyAlignment="1">
      <alignment horizontal="center"/>
    </xf>
    <xf numFmtId="178" fontId="37" fillId="0" borderId="0" xfId="5" applyNumberFormat="1" applyFont="1" applyFill="1" applyAlignment="1">
      <alignment horizontal="center"/>
    </xf>
    <xf numFmtId="17" fontId="39" fillId="0" borderId="0" xfId="5" applyNumberFormat="1" applyFont="1"/>
    <xf numFmtId="177" fontId="40" fillId="0" borderId="0" xfId="6" applyNumberFormat="1" applyFont="1" applyFill="1" applyAlignment="1">
      <alignment wrapText="1"/>
    </xf>
    <xf numFmtId="0" fontId="39" fillId="0" borderId="0" xfId="6" applyFont="1"/>
    <xf numFmtId="164" fontId="39" fillId="0" borderId="0" xfId="2" applyNumberFormat="1" applyFont="1" applyFill="1"/>
    <xf numFmtId="164" fontId="41" fillId="0" borderId="0" xfId="2" applyNumberFormat="1" applyFont="1" applyFill="1"/>
    <xf numFmtId="180" fontId="39" fillId="0" borderId="0" xfId="6" applyNumberFormat="1" applyFont="1" applyFill="1"/>
    <xf numFmtId="180" fontId="39" fillId="0" borderId="0" xfId="6" applyNumberFormat="1" applyFont="1"/>
    <xf numFmtId="0" fontId="37" fillId="0" borderId="0" xfId="6" applyFont="1"/>
    <xf numFmtId="172" fontId="37" fillId="0" borderId="0" xfId="7" applyNumberFormat="1" applyFont="1"/>
    <xf numFmtId="180" fontId="39" fillId="0" borderId="0" xfId="2" applyNumberFormat="1" applyFont="1"/>
    <xf numFmtId="0" fontId="39" fillId="0" borderId="0" xfId="5" applyFont="1"/>
    <xf numFmtId="164" fontId="37" fillId="0" borderId="0" xfId="2" applyNumberFormat="1" applyFont="1"/>
    <xf numFmtId="0" fontId="39" fillId="0" borderId="0" xfId="6" applyFont="1" applyFill="1" applyBorder="1"/>
    <xf numFmtId="43" fontId="39" fillId="0" borderId="0" xfId="6" applyNumberFormat="1" applyFont="1" applyFill="1" applyBorder="1"/>
    <xf numFmtId="7" fontId="39" fillId="0" borderId="0" xfId="6" applyNumberFormat="1" applyFont="1" applyFill="1" applyBorder="1"/>
    <xf numFmtId="164" fontId="39" fillId="0" borderId="0" xfId="1" applyNumberFormat="1" applyFont="1"/>
    <xf numFmtId="0" fontId="1" fillId="0" borderId="0" xfId="8"/>
    <xf numFmtId="0" fontId="37" fillId="23" borderId="0" xfId="0" applyFont="1" applyFill="1" applyAlignment="1">
      <alignment horizontal="center"/>
    </xf>
    <xf numFmtId="17" fontId="37" fillId="23" borderId="0" xfId="0" applyNumberFormat="1" applyFont="1" applyFill="1" applyAlignment="1">
      <alignment horizontal="center" vertical="center" wrapText="1"/>
    </xf>
    <xf numFmtId="182" fontId="37" fillId="23" borderId="0" xfId="0" quotePrefix="1" applyNumberFormat="1" applyFont="1" applyFill="1" applyAlignment="1">
      <alignment horizontal="center"/>
    </xf>
    <xf numFmtId="176" fontId="37" fillId="0" borderId="0" xfId="0" applyNumberFormat="1" applyFont="1"/>
    <xf numFmtId="180" fontId="24" fillId="0" borderId="0" xfId="6" applyNumberFormat="1" applyFont="1" applyFill="1"/>
    <xf numFmtId="0" fontId="24" fillId="0" borderId="0" xfId="5" applyFill="1"/>
    <xf numFmtId="0" fontId="0" fillId="0" borderId="0" xfId="0" applyFill="1" applyAlignment="1">
      <alignment horizontal="right"/>
    </xf>
    <xf numFmtId="0" fontId="3" fillId="0" borderId="0" xfId="5" applyFont="1" applyFill="1"/>
    <xf numFmtId="0" fontId="3" fillId="0" borderId="0" xfId="0" applyFont="1" applyFill="1" applyAlignment="1">
      <alignment horizontal="right"/>
    </xf>
    <xf numFmtId="0" fontId="24" fillId="0" borderId="0" xfId="5" applyFill="1" applyAlignment="1">
      <alignment horizontal="right"/>
    </xf>
    <xf numFmtId="178" fontId="3" fillId="0" borderId="0" xfId="5" applyNumberFormat="1" applyFont="1" applyFill="1"/>
    <xf numFmtId="178" fontId="24" fillId="0" borderId="0" xfId="5" applyNumberFormat="1" applyFill="1"/>
    <xf numFmtId="164" fontId="24" fillId="0" borderId="0" xfId="6" applyNumberFormat="1" applyFont="1" applyFill="1"/>
    <xf numFmtId="172" fontId="1" fillId="0" borderId="0" xfId="7" applyNumberFormat="1" applyFont="1" applyFill="1"/>
    <xf numFmtId="180" fontId="24" fillId="0" borderId="0" xfId="2" applyNumberFormat="1" applyFont="1" applyFill="1"/>
    <xf numFmtId="181" fontId="24" fillId="0" borderId="0" xfId="2" applyNumberFormat="1" applyFont="1" applyFill="1"/>
    <xf numFmtId="164" fontId="1" fillId="0" borderId="0" xfId="2" applyNumberFormat="1" applyFont="1" applyFill="1"/>
    <xf numFmtId="0" fontId="27" fillId="0" borderId="0" xfId="5" applyFont="1" applyFill="1"/>
    <xf numFmtId="0" fontId="29" fillId="0" borderId="0" xfId="5" applyFont="1" applyFill="1"/>
    <xf numFmtId="43" fontId="24" fillId="0" borderId="0" xfId="5" applyNumberFormat="1" applyFill="1"/>
    <xf numFmtId="164" fontId="24" fillId="0" borderId="0" xfId="1" applyNumberFormat="1" applyFont="1" applyFill="1"/>
    <xf numFmtId="0" fontId="24" fillId="0" borderId="0" xfId="5" applyFill="1" applyBorder="1"/>
    <xf numFmtId="176" fontId="37" fillId="23" borderId="0" xfId="1" applyNumberFormat="1" applyFont="1" applyFill="1" applyAlignment="1">
      <alignment horizontal="center" vertical="center"/>
    </xf>
    <xf numFmtId="176" fontId="0" fillId="23" borderId="0" xfId="0" applyNumberFormat="1" applyFill="1"/>
    <xf numFmtId="0" fontId="1" fillId="23" borderId="0" xfId="0" applyFont="1" applyFill="1"/>
    <xf numFmtId="0" fontId="1" fillId="0" borderId="0" xfId="0" applyFont="1" applyAlignment="1">
      <alignment vertical="center"/>
    </xf>
    <xf numFmtId="0" fontId="1" fillId="0" borderId="0" xfId="0" applyFont="1" applyAlignment="1">
      <alignment horizontal="center" vertical="center"/>
    </xf>
    <xf numFmtId="0" fontId="1" fillId="0" borderId="0" xfId="4" applyFont="1" applyAlignment="1">
      <alignment horizontal="center" vertical="center"/>
    </xf>
    <xf numFmtId="37" fontId="1" fillId="0" borderId="0" xfId="0" applyNumberFormat="1" applyFont="1" applyFill="1" applyAlignment="1">
      <alignment vertical="center"/>
    </xf>
    <xf numFmtId="37" fontId="12" fillId="0" borderId="0" xfId="0" applyNumberFormat="1" applyFont="1" applyFill="1" applyAlignment="1">
      <alignment vertical="center"/>
    </xf>
    <xf numFmtId="164" fontId="1" fillId="0" borderId="0" xfId="1" applyNumberFormat="1" applyFont="1" applyFill="1" applyAlignment="1">
      <alignment vertical="center"/>
    </xf>
    <xf numFmtId="176" fontId="1" fillId="0" borderId="0" xfId="1" applyNumberFormat="1" applyFont="1" applyFill="1" applyAlignment="1">
      <alignment vertical="center"/>
    </xf>
    <xf numFmtId="0" fontId="3" fillId="0" borderId="0" xfId="0" applyNumberFormat="1" applyFont="1" applyFill="1"/>
    <xf numFmtId="0" fontId="3" fillId="0" borderId="0" xfId="0" applyNumberFormat="1" applyFont="1" applyBorder="1"/>
    <xf numFmtId="183" fontId="0" fillId="0" borderId="0" xfId="0" applyNumberFormat="1"/>
    <xf numFmtId="176" fontId="2" fillId="0" borderId="0" xfId="0" applyNumberFormat="1" applyFont="1"/>
    <xf numFmtId="164" fontId="1" fillId="0" borderId="0" xfId="1" applyNumberFormat="1" applyFont="1" applyBorder="1"/>
    <xf numFmtId="0" fontId="0" fillId="0" borderId="0" xfId="0" applyFill="1" applyAlignment="1">
      <alignment horizontal="right" wrapText="1"/>
    </xf>
    <xf numFmtId="170" fontId="1" fillId="0" borderId="0" xfId="0" applyNumberFormat="1" applyFont="1" applyAlignment="1">
      <alignment horizontal="left"/>
    </xf>
    <xf numFmtId="170" fontId="37" fillId="23" borderId="0" xfId="0" applyNumberFormat="1" applyFont="1" applyFill="1" applyAlignment="1">
      <alignment horizontal="center"/>
    </xf>
    <xf numFmtId="176" fontId="1" fillId="24" borderId="0" xfId="1" applyNumberFormat="1" applyFont="1" applyFill="1" applyAlignment="1">
      <alignment vertical="center"/>
    </xf>
    <xf numFmtId="0" fontId="1" fillId="24" borderId="0" xfId="0" applyFont="1" applyFill="1" applyAlignment="1">
      <alignment horizontal="center" vertical="center" wrapText="1"/>
    </xf>
    <xf numFmtId="177" fontId="1" fillId="24" borderId="0" xfId="0" applyNumberFormat="1" applyFont="1" applyFill="1" applyAlignment="1">
      <alignment horizontal="center" vertical="center"/>
    </xf>
    <xf numFmtId="177" fontId="1" fillId="24" borderId="0" xfId="0" applyNumberFormat="1" applyFont="1" applyFill="1" applyAlignment="1">
      <alignment horizontal="center" vertical="center" wrapText="1"/>
    </xf>
    <xf numFmtId="37" fontId="1" fillId="24" borderId="0" xfId="0" applyNumberFormat="1" applyFont="1" applyFill="1" applyAlignment="1">
      <alignment vertical="center"/>
    </xf>
    <xf numFmtId="164" fontId="1" fillId="24" borderId="0" xfId="1" applyNumberFormat="1" applyFont="1" applyFill="1" applyAlignment="1">
      <alignment vertical="center"/>
    </xf>
    <xf numFmtId="176" fontId="37" fillId="23" borderId="0" xfId="1" quotePrefix="1" applyNumberFormat="1" applyFont="1" applyFill="1" applyAlignment="1">
      <alignment horizontal="center" vertical="center"/>
    </xf>
    <xf numFmtId="180" fontId="24" fillId="0" borderId="0" xfId="5" applyNumberFormat="1"/>
    <xf numFmtId="0" fontId="5" fillId="0" borderId="0" xfId="0" applyFont="1" applyFill="1"/>
    <xf numFmtId="174" fontId="37" fillId="0" borderId="0" xfId="0" applyNumberFormat="1" applyFont="1"/>
    <xf numFmtId="176" fontId="1" fillId="0" borderId="0" xfId="0" applyNumberFormat="1" applyFont="1"/>
    <xf numFmtId="180" fontId="24" fillId="24" borderId="0" xfId="6" applyNumberFormat="1" applyFont="1" applyFill="1"/>
    <xf numFmtId="180" fontId="24" fillId="24" borderId="0" xfId="2" applyNumberFormat="1" applyFont="1" applyFill="1"/>
    <xf numFmtId="43" fontId="0" fillId="0" borderId="0" xfId="1" applyNumberFormat="1" applyFont="1"/>
    <xf numFmtId="164" fontId="24" fillId="0" borderId="0" xfId="5" applyNumberFormat="1"/>
    <xf numFmtId="43" fontId="13" fillId="0" borderId="0" xfId="1" applyNumberFormat="1" applyFont="1"/>
    <xf numFmtId="184" fontId="24" fillId="0" borderId="0" xfId="5" applyNumberFormat="1"/>
    <xf numFmtId="0" fontId="0" fillId="0" borderId="3" xfId="0" applyBorder="1" applyAlignment="1">
      <alignment horizontal="center"/>
    </xf>
    <xf numFmtId="0" fontId="0" fillId="0" borderId="4" xfId="0" applyBorder="1" applyAlignment="1">
      <alignment horizontal="center"/>
    </xf>
    <xf numFmtId="164" fontId="1" fillId="0" borderId="0" xfId="1" applyNumberFormat="1" applyFont="1" applyBorder="1" applyAlignment="1">
      <alignment horizontal="center" vertical="center" wrapText="1"/>
    </xf>
    <xf numFmtId="0" fontId="0" fillId="0" borderId="2" xfId="0" applyBorder="1" applyAlignment="1">
      <alignment horizontal="center"/>
    </xf>
    <xf numFmtId="164" fontId="0" fillId="0" borderId="10" xfId="1" applyNumberFormat="1" applyFont="1" applyBorder="1" applyAlignment="1">
      <alignment horizontal="center" vertical="center" wrapText="1"/>
    </xf>
    <xf numFmtId="164" fontId="0" fillId="0" borderId="0" xfId="1" applyNumberFormat="1" applyFont="1" applyBorder="1" applyAlignment="1">
      <alignment horizontal="center" vertical="center" wrapText="1"/>
    </xf>
    <xf numFmtId="164" fontId="0" fillId="0" borderId="7" xfId="1" applyNumberFormat="1" applyFont="1" applyBorder="1" applyAlignment="1">
      <alignment horizontal="center" vertical="center" wrapText="1"/>
    </xf>
  </cellXfs>
  <cellStyles count="55">
    <cellStyle name="_x0013_" xfId="9"/>
    <cellStyle name="_x0013_ 2" xfId="10"/>
    <cellStyle name="Comma" xfId="1" builtinId="3"/>
    <cellStyle name="Comma 2" xfId="2"/>
    <cellStyle name="Comma 3" xfId="11"/>
    <cellStyle name="Currency" xfId="3" builtinId="4"/>
    <cellStyle name="Currency 2" xfId="12"/>
    <cellStyle name="Normal" xfId="0" builtinId="0"/>
    <cellStyle name="Normal 2" xfId="4"/>
    <cellStyle name="Normal 2 2" xfId="13"/>
    <cellStyle name="Normal 3" xfId="8"/>
    <cellStyle name="Normal 4" xfId="14"/>
    <cellStyle name="Normal_OverUnderDR" xfId="5"/>
    <cellStyle name="Normal_Pat Murphy distribution  billing determinants monthly june 09 - may 10  monthly spreads 3 16" xfId="6"/>
    <cellStyle name="Percent" xfId="7" builtinId="5"/>
    <cellStyle name="Percent 2" xfId="15"/>
    <cellStyle name="SAPBEXaggData" xfId="16"/>
    <cellStyle name="SAPBEXaggDataEmph" xfId="17"/>
    <cellStyle name="SAPBEXaggItem" xfId="18"/>
    <cellStyle name="SAPBEXaggItemX" xfId="19"/>
    <cellStyle name="SAPBEXchaText" xfId="20"/>
    <cellStyle name="SAPBEXexcBad7" xfId="21"/>
    <cellStyle name="SAPBEXexcBad8" xfId="22"/>
    <cellStyle name="SAPBEXexcBad9" xfId="23"/>
    <cellStyle name="SAPBEXexcCritical4" xfId="24"/>
    <cellStyle name="SAPBEXexcCritical5" xfId="25"/>
    <cellStyle name="SAPBEXexcCritical6" xfId="26"/>
    <cellStyle name="SAPBEXexcGood1" xfId="27"/>
    <cellStyle name="SAPBEXexcGood2" xfId="28"/>
    <cellStyle name="SAPBEXexcGood3" xfId="29"/>
    <cellStyle name="SAPBEXfilterDrill" xfId="30"/>
    <cellStyle name="SAPBEXfilterItem" xfId="31"/>
    <cellStyle name="SAPBEXfilterText" xfId="32"/>
    <cellStyle name="SAPBEXformats" xfId="33"/>
    <cellStyle name="SAPBEXheaderItem" xfId="34"/>
    <cellStyle name="SAPBEXheaderText" xfId="35"/>
    <cellStyle name="SAPBEXHLevel0" xfId="36"/>
    <cellStyle name="SAPBEXHLevel0X" xfId="37"/>
    <cellStyle name="SAPBEXHLevel1" xfId="38"/>
    <cellStyle name="SAPBEXHLevel1X" xfId="39"/>
    <cellStyle name="SAPBEXHLevel2" xfId="40"/>
    <cellStyle name="SAPBEXHLevel2X" xfId="41"/>
    <cellStyle name="SAPBEXHLevel3" xfId="42"/>
    <cellStyle name="SAPBEXHLevel3X" xfId="43"/>
    <cellStyle name="SAPBEXresData" xfId="44"/>
    <cellStyle name="SAPBEXresDataEmph" xfId="45"/>
    <cellStyle name="SAPBEXresItem" xfId="46"/>
    <cellStyle name="SAPBEXresItemX" xfId="47"/>
    <cellStyle name="SAPBEXstdData" xfId="48"/>
    <cellStyle name="SAPBEXstdDataEmph" xfId="49"/>
    <cellStyle name="SAPBEXstdItem" xfId="50"/>
    <cellStyle name="SAPBEXstdItemX" xfId="51"/>
    <cellStyle name="SAPBEXtitle" xfId="52"/>
    <cellStyle name="SAPBEXundefined" xfId="53"/>
    <cellStyle name="Style 1" xfId="54"/>
  </cellStyles>
  <dxfs count="9">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s>
  <tableStyles count="0" defaultTableStyle="TableStyleMedium2" defaultPivotStyle="PivotStyleLight16"/>
  <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jnwkfp07\ENTDATA\Renewables%20&amp;%20Energy%20Solutions\Shared%20Folder\SolarLoan3\SLP%20III%20Amorts\Archive\Model%20with%20Declinging%20Floor%20Prices\SLIII%20Com%20Loan%20Forecast%20-%20Q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jnwkfp07\ENTDATA\Valuation%20and%20Planning\Project%20Evaluation\PSE&amp;G\PEEM\PSEnG%20PEEM%20Rev.%201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jnwkfp07\ENTDATA\Documents%20and%20Settings\cpbsd\Local%20Settings\Temporary%20Internet%20Files\OLK84\PAM%202%2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jnwkfp07\ENTDATA\Documents%20and%20Settings\ias0l\Local%20Settings\Temporary%20Internet%20Files\OLK8F\PEAKER%20ProForma%20-%20Kearny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System Inputs"/>
      <sheetName val="CQ7-8"/>
      <sheetName val="2012"/>
      <sheetName val="2013"/>
      <sheetName val="2014"/>
      <sheetName val="2015"/>
      <sheetName val="2016"/>
      <sheetName val="SREC Forecast"/>
      <sheetName val="EXHIBIT F"/>
      <sheetName val="Solve for 15-yr loan amt"/>
    </sheetNames>
    <sheetDataSet>
      <sheetData sheetId="0" refreshError="1">
        <row r="33">
          <cell r="A33" t="str">
            <v xml:space="preserve"> "Month"</v>
          </cell>
          <cell r="B33" t="str">
            <v>AC Energy from 1 kW system (kWh)</v>
          </cell>
          <cell r="C33" t="str">
            <v>AC Energy (kWh)</v>
          </cell>
        </row>
        <row r="34">
          <cell r="A34">
            <v>1</v>
          </cell>
          <cell r="B34">
            <v>75</v>
          </cell>
          <cell r="C34">
            <v>337500</v>
          </cell>
        </row>
        <row r="35">
          <cell r="A35">
            <v>2</v>
          </cell>
          <cell r="B35">
            <v>84</v>
          </cell>
          <cell r="C35">
            <v>378000</v>
          </cell>
        </row>
        <row r="36">
          <cell r="A36">
            <v>3</v>
          </cell>
          <cell r="B36">
            <v>107</v>
          </cell>
          <cell r="C36">
            <v>481500</v>
          </cell>
        </row>
        <row r="37">
          <cell r="A37">
            <v>4</v>
          </cell>
          <cell r="B37">
            <v>109</v>
          </cell>
          <cell r="C37">
            <v>490500</v>
          </cell>
        </row>
        <row r="38">
          <cell r="A38">
            <v>5</v>
          </cell>
          <cell r="B38">
            <v>124</v>
          </cell>
          <cell r="C38">
            <v>558000</v>
          </cell>
        </row>
        <row r="39">
          <cell r="A39">
            <v>6</v>
          </cell>
          <cell r="B39">
            <v>119</v>
          </cell>
          <cell r="C39">
            <v>535500</v>
          </cell>
        </row>
        <row r="40">
          <cell r="A40">
            <v>7</v>
          </cell>
          <cell r="B40">
            <v>119</v>
          </cell>
          <cell r="C40">
            <v>535500</v>
          </cell>
        </row>
        <row r="41">
          <cell r="A41">
            <v>8</v>
          </cell>
          <cell r="B41">
            <v>115</v>
          </cell>
          <cell r="C41">
            <v>517500</v>
          </cell>
        </row>
        <row r="42">
          <cell r="A42">
            <v>9</v>
          </cell>
          <cell r="B42">
            <v>106</v>
          </cell>
          <cell r="C42">
            <v>477000</v>
          </cell>
        </row>
        <row r="43">
          <cell r="A43">
            <v>10</v>
          </cell>
          <cell r="B43">
            <v>96</v>
          </cell>
          <cell r="C43">
            <v>432000</v>
          </cell>
        </row>
        <row r="44">
          <cell r="A44">
            <v>11</v>
          </cell>
          <cell r="B44">
            <v>66</v>
          </cell>
          <cell r="C44">
            <v>297000</v>
          </cell>
        </row>
        <row r="45">
          <cell r="A45">
            <v>12</v>
          </cell>
          <cell r="B45">
            <v>63</v>
          </cell>
          <cell r="C45">
            <v>283500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itle Page"/>
      <sheetName val="Input"/>
      <sheetName val="Presentation"/>
      <sheetName val="Checks"/>
      <sheetName val="Calculation Monthly"/>
      <sheetName val="Calculation Annual"/>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
          <cell r="E5" t="str">
            <v>PSE&amp;G Project Economic Evaluation Model (PEEM) v10.02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fine"/>
      <sheetName val="Title Page"/>
      <sheetName val="Assumptions"/>
      <sheetName val="Presentation"/>
      <sheetName val="ProForma"/>
      <sheetName val="Incremental Revenue"/>
      <sheetName val="Incremental Cost"/>
      <sheetName val="Capital"/>
      <sheetName val="Depreciation"/>
      <sheetName val="Charts"/>
      <sheetName val="NPV Profile"/>
      <sheetName val="Revenue Backup"/>
      <sheetName val="Cost Bac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Ops&amp;Income"/>
      <sheetName val="NPV"/>
      <sheetName val="Market"/>
      <sheetName val="presentation_table1"/>
      <sheetName val="Sensitivities"/>
    </sheetNames>
    <sheetDataSet>
      <sheetData sheetId="0" refreshError="1"/>
      <sheetData sheetId="1" refreshError="1"/>
      <sheetData sheetId="2" refreshError="1">
        <row r="2">
          <cell r="B2">
            <v>12.1</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autoPageBreaks="0" fitToPage="1"/>
  </sheetPr>
  <dimension ref="A1:I20"/>
  <sheetViews>
    <sheetView view="pageBreakPreview" zoomScale="75" zoomScaleNormal="75" zoomScaleSheetLayoutView="75" workbookViewId="0">
      <selection activeCell="F6" sqref="F6:G18"/>
    </sheetView>
  </sheetViews>
  <sheetFormatPr defaultRowHeight="12.75" x14ac:dyDescent="0.2"/>
  <cols>
    <col min="2" max="2" width="9.5703125" style="15" customWidth="1"/>
    <col min="3" max="3" width="54.85546875" bestFit="1" customWidth="1"/>
    <col min="4" max="4" width="15" customWidth="1"/>
    <col min="5" max="5" width="34.28515625" customWidth="1"/>
    <col min="6" max="6" width="23.28515625" bestFit="1" customWidth="1"/>
    <col min="7" max="7" width="44.140625" bestFit="1" customWidth="1"/>
    <col min="8" max="8" width="14.85546875" bestFit="1" customWidth="1"/>
    <col min="9" max="9" width="9.7109375" customWidth="1"/>
    <col min="10" max="10" width="9.5703125" customWidth="1"/>
    <col min="63" max="63" width="16.140625" customWidth="1"/>
    <col min="64" max="64" width="24.140625" customWidth="1"/>
  </cols>
  <sheetData>
    <row r="1" spans="1:9" ht="20.25" x14ac:dyDescent="0.3">
      <c r="A1" s="72" t="s">
        <v>249</v>
      </c>
      <c r="E1" s="33" t="s">
        <v>301</v>
      </c>
    </row>
    <row r="2" spans="1:9" ht="20.25" x14ac:dyDescent="0.3">
      <c r="A2" s="72" t="s">
        <v>250</v>
      </c>
      <c r="D2" s="33" t="s">
        <v>270</v>
      </c>
      <c r="E2" s="240" t="str">
        <f>'PS INPUT'!C12</f>
        <v>March 2020</v>
      </c>
    </row>
    <row r="3" spans="1:9" x14ac:dyDescent="0.2">
      <c r="A3" t="s">
        <v>251</v>
      </c>
      <c r="D3" s="33" t="s">
        <v>63</v>
      </c>
      <c r="E3" s="340">
        <f>'PS INPUT'!C13</f>
        <v>6.6250000000000003E-2</v>
      </c>
    </row>
    <row r="4" spans="1:9" ht="40.5" customHeight="1" x14ac:dyDescent="0.2"/>
    <row r="5" spans="1:9" x14ac:dyDescent="0.2">
      <c r="A5" s="173" t="s">
        <v>252</v>
      </c>
      <c r="B5" s="15" t="s">
        <v>264</v>
      </c>
      <c r="D5" s="173" t="s">
        <v>73</v>
      </c>
      <c r="E5" s="173" t="s">
        <v>253</v>
      </c>
    </row>
    <row r="6" spans="1:9" ht="27.75" customHeight="1" x14ac:dyDescent="0.2">
      <c r="A6" s="149">
        <v>1</v>
      </c>
      <c r="B6" s="343" t="s">
        <v>396</v>
      </c>
      <c r="C6" s="78" t="s">
        <v>51</v>
      </c>
      <c r="D6" s="346">
        <f>SUM(RevReqSumR!W117:W140)</f>
        <v>10181560.639752895</v>
      </c>
      <c r="E6" s="183" t="s">
        <v>344</v>
      </c>
      <c r="F6" s="243"/>
      <c r="G6" s="336"/>
      <c r="H6" s="7"/>
      <c r="I6" s="7"/>
    </row>
    <row r="7" spans="1:9" ht="27.75" customHeight="1" x14ac:dyDescent="0.2">
      <c r="A7" s="149">
        <f t="shared" ref="A7:A17" si="0">A6+1</f>
        <v>2</v>
      </c>
      <c r="B7" s="344">
        <v>42979</v>
      </c>
      <c r="C7" s="78" t="s">
        <v>343</v>
      </c>
      <c r="D7" s="330">
        <f>SUMIF(OvrUndrCalc!$C$8:$FL$8,'UpdatedRateCalc (2)'!B7,OvrUndrCalc!$C$12:$FL$12)</f>
        <v>445891.70065877092</v>
      </c>
      <c r="E7" s="239" t="str">
        <f>"Schedule SS-SLI-3, Line 4,"&amp;" "&amp;'PS INPUT'!C19</f>
        <v>Schedule SS-SLI-3, Line 4, Col 153</v>
      </c>
      <c r="F7" s="330"/>
      <c r="G7" s="336"/>
      <c r="H7" s="7"/>
      <c r="I7" s="7"/>
    </row>
    <row r="8" spans="1:9" ht="27.75" customHeight="1" x14ac:dyDescent="0.2">
      <c r="A8" s="149">
        <f t="shared" si="0"/>
        <v>3</v>
      </c>
      <c r="B8" s="344">
        <v>42979</v>
      </c>
      <c r="C8" s="78" t="s">
        <v>271</v>
      </c>
      <c r="D8" s="331">
        <f>SUMIF(OvrUndrCalc!$C$8:$FL$8,'UpdatedRateCalc (2)'!B8,OvrUndrCalc!$C$15:$FL$15)</f>
        <v>-9816.5077579460321</v>
      </c>
      <c r="E8" s="239" t="str">
        <f>"Schedule SS-SLI-3, Line 7,"&amp;" "&amp;'PS INPUT'!C19</f>
        <v>Schedule SS-SLI-3, Line 7, Col 153</v>
      </c>
      <c r="F8" s="331"/>
      <c r="G8" s="336"/>
      <c r="H8" s="7"/>
      <c r="I8" s="7"/>
    </row>
    <row r="9" spans="1:9" ht="27.75" customHeight="1" x14ac:dyDescent="0.2">
      <c r="A9" s="149">
        <f t="shared" si="0"/>
        <v>4</v>
      </c>
      <c r="B9" s="345" t="s">
        <v>396</v>
      </c>
      <c r="C9" s="78" t="s">
        <v>265</v>
      </c>
      <c r="D9" s="330">
        <f>SUM(D6:D8)</f>
        <v>10617635.832653718</v>
      </c>
      <c r="E9" s="149" t="s">
        <v>291</v>
      </c>
      <c r="F9" s="330"/>
      <c r="G9" s="336"/>
      <c r="H9" s="7"/>
      <c r="I9" s="7"/>
    </row>
    <row r="10" spans="1:9" ht="27.75" customHeight="1" x14ac:dyDescent="0.2">
      <c r="A10" s="149">
        <f t="shared" si="0"/>
        <v>5</v>
      </c>
      <c r="B10" s="343" t="s">
        <v>396</v>
      </c>
      <c r="C10" s="78" t="s">
        <v>263</v>
      </c>
      <c r="D10" s="347">
        <f>SUM(OvrUndrCalc!DP17:EM17)</f>
        <v>0</v>
      </c>
      <c r="E10" s="149"/>
      <c r="F10" s="332"/>
      <c r="G10" s="336"/>
      <c r="H10" s="7"/>
      <c r="I10" s="7"/>
    </row>
    <row r="11" spans="1:9" ht="27.75" customHeight="1" x14ac:dyDescent="0.2">
      <c r="A11" s="149">
        <f t="shared" si="0"/>
        <v>6</v>
      </c>
      <c r="B11" s="149"/>
      <c r="C11" s="327" t="s">
        <v>385</v>
      </c>
      <c r="D11" s="333" t="e">
        <f>ROUND(D9/(D10*1000),6)</f>
        <v>#DIV/0!</v>
      </c>
      <c r="E11" s="152" t="s">
        <v>281</v>
      </c>
      <c r="F11" s="333"/>
      <c r="G11" s="336"/>
      <c r="H11" s="7"/>
      <c r="I11" s="7"/>
    </row>
    <row r="12" spans="1:9" ht="27.75" customHeight="1" x14ac:dyDescent="0.2">
      <c r="A12" s="149">
        <f t="shared" si="0"/>
        <v>7</v>
      </c>
      <c r="B12" s="149"/>
      <c r="C12" s="327" t="s">
        <v>386</v>
      </c>
      <c r="D12" s="342">
        <v>1.44E-4</v>
      </c>
      <c r="E12" s="152" t="str">
        <f>'PS INPUT'!C17</f>
        <v>Line 6</v>
      </c>
      <c r="F12" s="342"/>
      <c r="G12" s="336"/>
      <c r="H12" s="7"/>
      <c r="I12" s="7"/>
    </row>
    <row r="13" spans="1:9" ht="27.75" customHeight="1" x14ac:dyDescent="0.2">
      <c r="A13" s="149">
        <f t="shared" si="0"/>
        <v>8</v>
      </c>
      <c r="B13" s="149"/>
      <c r="C13" s="200" t="s">
        <v>299</v>
      </c>
      <c r="D13" s="244">
        <f>'PS INPUT'!C18</f>
        <v>1.3999999999999999E-4</v>
      </c>
      <c r="E13" s="149"/>
      <c r="F13" s="244"/>
      <c r="G13" s="336"/>
      <c r="H13" s="7"/>
      <c r="I13" s="7"/>
    </row>
    <row r="14" spans="1:9" ht="27.75" customHeight="1" x14ac:dyDescent="0.2">
      <c r="A14" s="149">
        <f t="shared" si="0"/>
        <v>9</v>
      </c>
      <c r="B14" s="149"/>
      <c r="C14" s="227" t="s">
        <v>387</v>
      </c>
      <c r="D14" s="244">
        <f>D12</f>
        <v>1.44E-4</v>
      </c>
      <c r="E14" s="328" t="s">
        <v>388</v>
      </c>
      <c r="F14" s="244"/>
      <c r="G14" s="336"/>
      <c r="H14" s="7"/>
      <c r="I14" s="7"/>
    </row>
    <row r="15" spans="1:9" ht="27.75" customHeight="1" x14ac:dyDescent="0.2">
      <c r="A15" s="149">
        <f t="shared" si="0"/>
        <v>10</v>
      </c>
      <c r="B15" s="149"/>
      <c r="C15" s="327" t="s">
        <v>259</v>
      </c>
      <c r="D15" s="244">
        <f>ROUND(D14*(1+E3),6)</f>
        <v>1.54E-4</v>
      </c>
      <c r="E15" s="328" t="s">
        <v>393</v>
      </c>
      <c r="F15" s="244"/>
      <c r="G15" s="336"/>
      <c r="H15" s="7"/>
      <c r="I15" s="7"/>
    </row>
    <row r="16" spans="1:9" ht="27.75" customHeight="1" x14ac:dyDescent="0.2">
      <c r="A16" s="149">
        <f t="shared" si="0"/>
        <v>11</v>
      </c>
      <c r="B16" s="149"/>
      <c r="C16" s="227" t="s">
        <v>389</v>
      </c>
      <c r="D16" s="245">
        <f>D14-D13</f>
        <v>4.0000000000000159E-6</v>
      </c>
      <c r="E16" s="329" t="s">
        <v>390</v>
      </c>
      <c r="F16" s="245"/>
      <c r="G16" s="336"/>
      <c r="H16" s="7"/>
      <c r="I16" s="7"/>
    </row>
    <row r="17" spans="1:9" ht="27.75" customHeight="1" x14ac:dyDescent="0.2">
      <c r="A17" s="149">
        <f t="shared" si="0"/>
        <v>12</v>
      </c>
      <c r="B17" s="149"/>
      <c r="C17" s="227" t="s">
        <v>348</v>
      </c>
      <c r="D17" s="246">
        <f>D16*D10*1000</f>
        <v>0</v>
      </c>
      <c r="E17" s="329" t="s">
        <v>392</v>
      </c>
      <c r="F17" s="246"/>
      <c r="G17" s="336"/>
      <c r="H17" s="7"/>
      <c r="I17" s="7"/>
    </row>
    <row r="19" spans="1:9" x14ac:dyDescent="0.2">
      <c r="D19" s="31"/>
    </row>
    <row r="20" spans="1:9" x14ac:dyDescent="0.2">
      <c r="D20" s="31"/>
    </row>
  </sheetData>
  <printOptions horizontalCentered="1"/>
  <pageMargins left="0.5" right="0.5" top="1.31"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00"/>
    <pageSetUpPr autoPageBreaks="0" fitToPage="1"/>
  </sheetPr>
  <dimension ref="A1:I21"/>
  <sheetViews>
    <sheetView tabSelected="1" view="pageBreakPreview" zoomScaleNormal="75" zoomScaleSheetLayoutView="100" workbookViewId="0"/>
  </sheetViews>
  <sheetFormatPr defaultRowHeight="12.75" x14ac:dyDescent="0.2"/>
  <cols>
    <col min="2" max="2" width="9.5703125" style="15" customWidth="1"/>
    <col min="3" max="3" width="54.85546875" bestFit="1" customWidth="1"/>
    <col min="4" max="4" width="15" customWidth="1"/>
    <col min="5" max="5" width="34.28515625" customWidth="1"/>
    <col min="6" max="6" width="23.28515625" bestFit="1" customWidth="1"/>
    <col min="7" max="7" width="23.7109375" customWidth="1"/>
    <col min="8" max="8" width="14.85546875" bestFit="1" customWidth="1"/>
    <col min="9" max="9" width="9.7109375" customWidth="1"/>
    <col min="10" max="10" width="9.5703125" customWidth="1"/>
    <col min="63" max="63" width="16.140625" customWidth="1"/>
    <col min="64" max="64" width="24.140625" customWidth="1"/>
  </cols>
  <sheetData>
    <row r="1" spans="1:9" ht="20.25" x14ac:dyDescent="0.3">
      <c r="A1" s="72" t="s">
        <v>249</v>
      </c>
      <c r="E1" s="33" t="s">
        <v>301</v>
      </c>
    </row>
    <row r="2" spans="1:9" ht="20.25" x14ac:dyDescent="0.3">
      <c r="A2" s="72" t="s">
        <v>250</v>
      </c>
      <c r="D2" s="33" t="s">
        <v>270</v>
      </c>
      <c r="E2" s="240" t="str">
        <f>'PS INPUT'!C12</f>
        <v>March 2020</v>
      </c>
    </row>
    <row r="3" spans="1:9" x14ac:dyDescent="0.2">
      <c r="A3" t="s">
        <v>251</v>
      </c>
      <c r="D3" s="33" t="s">
        <v>63</v>
      </c>
      <c r="E3" s="340">
        <f>'PS INPUT'!C13</f>
        <v>6.6250000000000003E-2</v>
      </c>
    </row>
    <row r="4" spans="1:9" ht="40.5" customHeight="1" x14ac:dyDescent="0.2"/>
    <row r="5" spans="1:9" x14ac:dyDescent="0.2">
      <c r="A5" s="173" t="s">
        <v>252</v>
      </c>
      <c r="B5" s="15" t="s">
        <v>264</v>
      </c>
      <c r="D5" s="173" t="s">
        <v>73</v>
      </c>
      <c r="E5" s="173" t="s">
        <v>253</v>
      </c>
    </row>
    <row r="6" spans="1:9" ht="27.75" customHeight="1" x14ac:dyDescent="0.2">
      <c r="A6" s="149">
        <v>1</v>
      </c>
      <c r="B6" s="239" t="str">
        <f>'PS INPUT'!C14</f>
        <v>Oct 2020 - Sep 2021</v>
      </c>
      <c r="C6" s="78" t="s">
        <v>51</v>
      </c>
      <c r="D6" s="243">
        <f>RevReqSumR!W290</f>
        <v>4282732.1530607995</v>
      </c>
      <c r="E6" s="183" t="s">
        <v>344</v>
      </c>
      <c r="F6" s="243"/>
      <c r="G6" s="7"/>
      <c r="H6" s="355"/>
      <c r="I6" s="7"/>
    </row>
    <row r="7" spans="1:9" ht="27.75" customHeight="1" x14ac:dyDescent="0.2">
      <c r="A7" s="149">
        <f t="shared" ref="A7:A17" si="0">A6+1</f>
        <v>2</v>
      </c>
      <c r="B7" s="241">
        <f>'PS INPUT'!C15</f>
        <v>44075</v>
      </c>
      <c r="C7" s="78" t="s">
        <v>343</v>
      </c>
      <c r="D7" s="330">
        <f>SUMIF(OvrUndrCalc!$C$8:$FL$8,'UpdatedRateCalc (1)'!B7,OvrUndrCalc!$C$12:$FL$12)</f>
        <v>-996146.39688431274</v>
      </c>
      <c r="E7" s="239" t="str">
        <f>"Schedule SS-SLI-4, Line 4,"&amp;" "&amp;'PS INPUT'!C19</f>
        <v>Schedule SS-SLI-4, Line 4, Col 153</v>
      </c>
      <c r="F7" s="330"/>
      <c r="G7" s="7"/>
      <c r="H7" s="355"/>
      <c r="I7" s="7"/>
    </row>
    <row r="8" spans="1:9" ht="27.75" customHeight="1" x14ac:dyDescent="0.2">
      <c r="A8" s="149">
        <f t="shared" si="0"/>
        <v>3</v>
      </c>
      <c r="B8" s="241">
        <f>B7</f>
        <v>44075</v>
      </c>
      <c r="C8" s="78" t="s">
        <v>271</v>
      </c>
      <c r="D8" s="331">
        <f>SUMIF(OvrUndrCalc!$C$8:$FL$8,'UpdatedRateCalc (1)'!B8,OvrUndrCalc!$C$15:$FL$15)</f>
        <v>-16415.112388672322</v>
      </c>
      <c r="E8" s="239" t="str">
        <f>"Schedule SS-SLI-4, Line 7,"&amp;" "&amp;'PS INPUT'!C19</f>
        <v>Schedule SS-SLI-4, Line 7, Col 153</v>
      </c>
      <c r="F8" s="331"/>
      <c r="G8" s="7"/>
      <c r="H8" s="355"/>
      <c r="I8" s="7"/>
    </row>
    <row r="9" spans="1:9" ht="27.75" customHeight="1" x14ac:dyDescent="0.2">
      <c r="A9" s="149">
        <f t="shared" si="0"/>
        <v>4</v>
      </c>
      <c r="B9" s="242" t="str">
        <f>B6</f>
        <v>Oct 2020 - Sep 2021</v>
      </c>
      <c r="C9" s="78" t="s">
        <v>265</v>
      </c>
      <c r="D9" s="330">
        <f>SUM(D6:D8)</f>
        <v>3270170.6437878143</v>
      </c>
      <c r="E9" s="149" t="s">
        <v>291</v>
      </c>
      <c r="F9" s="330"/>
      <c r="G9" s="7"/>
      <c r="H9" s="355"/>
      <c r="I9" s="7"/>
    </row>
    <row r="10" spans="1:9" ht="27.75" customHeight="1" x14ac:dyDescent="0.2">
      <c r="A10" s="149">
        <f t="shared" si="0"/>
        <v>5</v>
      </c>
      <c r="B10" s="239" t="str">
        <f>B6</f>
        <v>Oct 2020 - Sep 2021</v>
      </c>
      <c r="C10" s="78" t="s">
        <v>263</v>
      </c>
      <c r="D10" s="332">
        <f>SUMIF(OvrUndrCalc!$C$26:$FL$26,'UpdatedRateCalc (1)'!B10,OvrUndrCalc!$C$17:$FL$17)</f>
        <v>40356174.394253507</v>
      </c>
      <c r="E10" s="149"/>
      <c r="F10" s="332"/>
      <c r="G10" s="7"/>
      <c r="H10" s="355"/>
      <c r="I10" s="7"/>
    </row>
    <row r="11" spans="1:9" ht="27.75" customHeight="1" x14ac:dyDescent="0.2">
      <c r="A11" s="149">
        <f t="shared" si="0"/>
        <v>6</v>
      </c>
      <c r="B11" s="149"/>
      <c r="C11" s="327" t="s">
        <v>385</v>
      </c>
      <c r="D11" s="333">
        <f>ROUND(D9/(D10*1000),6)</f>
        <v>8.1000000000000004E-5</v>
      </c>
      <c r="E11" s="152" t="s">
        <v>281</v>
      </c>
      <c r="F11" s="333"/>
      <c r="G11" s="7"/>
      <c r="H11" s="355"/>
      <c r="I11" s="7"/>
    </row>
    <row r="12" spans="1:9" ht="27.75" customHeight="1" x14ac:dyDescent="0.2">
      <c r="A12" s="149">
        <f t="shared" si="0"/>
        <v>7</v>
      </c>
      <c r="B12" s="149"/>
      <c r="C12" s="327" t="s">
        <v>386</v>
      </c>
      <c r="D12" s="244">
        <f>'PS INPUT'!C16</f>
        <v>8.1000000000000004E-5</v>
      </c>
      <c r="E12" s="152" t="str">
        <f>'PS INPUT'!C17</f>
        <v>Line 6</v>
      </c>
      <c r="F12" s="244"/>
      <c r="G12" s="7"/>
      <c r="H12" s="355"/>
      <c r="I12" s="7"/>
    </row>
    <row r="13" spans="1:9" ht="27.75" customHeight="1" x14ac:dyDescent="0.2">
      <c r="A13" s="149">
        <f t="shared" si="0"/>
        <v>8</v>
      </c>
      <c r="B13" s="149"/>
      <c r="C13" s="200" t="s">
        <v>299</v>
      </c>
      <c r="D13" s="244">
        <f>'PS INPUT'!C18</f>
        <v>1.3999999999999999E-4</v>
      </c>
      <c r="E13" s="149"/>
      <c r="F13" s="244"/>
      <c r="G13" s="7"/>
      <c r="H13" s="355"/>
      <c r="I13" s="7"/>
    </row>
    <row r="14" spans="1:9" ht="27.75" customHeight="1" x14ac:dyDescent="0.2">
      <c r="A14" s="149">
        <f t="shared" si="0"/>
        <v>9</v>
      </c>
      <c r="B14" s="149"/>
      <c r="C14" s="227" t="s">
        <v>387</v>
      </c>
      <c r="D14" s="244">
        <f>D12</f>
        <v>8.1000000000000004E-5</v>
      </c>
      <c r="E14" s="328" t="s">
        <v>388</v>
      </c>
      <c r="F14" s="244"/>
      <c r="G14" s="7"/>
      <c r="H14" s="355"/>
      <c r="I14" s="7"/>
    </row>
    <row r="15" spans="1:9" ht="27.75" customHeight="1" x14ac:dyDescent="0.2">
      <c r="A15" s="149">
        <f t="shared" si="0"/>
        <v>10</v>
      </c>
      <c r="B15" s="149"/>
      <c r="C15" s="327" t="s">
        <v>259</v>
      </c>
      <c r="D15" s="244">
        <f>ROUND(D14*(1+E3),6)</f>
        <v>8.6000000000000003E-5</v>
      </c>
      <c r="E15" s="328" t="s">
        <v>393</v>
      </c>
      <c r="F15" s="244"/>
      <c r="G15" s="7"/>
      <c r="H15" s="355"/>
      <c r="I15" s="7"/>
    </row>
    <row r="16" spans="1:9" ht="27.75" customHeight="1" x14ac:dyDescent="0.2">
      <c r="A16" s="149">
        <f t="shared" si="0"/>
        <v>11</v>
      </c>
      <c r="B16" s="149"/>
      <c r="C16" s="227" t="s">
        <v>389</v>
      </c>
      <c r="D16" s="245">
        <f>D14-D13</f>
        <v>-5.8999999999999984E-5</v>
      </c>
      <c r="E16" s="329" t="s">
        <v>390</v>
      </c>
      <c r="F16" s="245"/>
      <c r="G16" s="7"/>
      <c r="H16" s="355"/>
      <c r="I16" s="7"/>
    </row>
    <row r="17" spans="1:9" ht="27.75" customHeight="1" x14ac:dyDescent="0.2">
      <c r="A17" s="149">
        <f t="shared" si="0"/>
        <v>12</v>
      </c>
      <c r="B17" s="149"/>
      <c r="C17" s="227" t="s">
        <v>348</v>
      </c>
      <c r="D17" s="246">
        <f>D16*D10*1000</f>
        <v>-2381014.2892609565</v>
      </c>
      <c r="E17" s="329" t="s">
        <v>392</v>
      </c>
      <c r="F17" s="246"/>
      <c r="G17" s="7"/>
      <c r="H17" s="355"/>
      <c r="I17" s="7"/>
    </row>
    <row r="19" spans="1:9" x14ac:dyDescent="0.2">
      <c r="D19" s="31"/>
    </row>
    <row r="20" spans="1:9" x14ac:dyDescent="0.2">
      <c r="D20" s="31"/>
    </row>
    <row r="21" spans="1:9" x14ac:dyDescent="0.2">
      <c r="D21" s="7"/>
    </row>
  </sheetData>
  <phoneticPr fontId="7" type="noConversion"/>
  <printOptions horizontalCentered="1"/>
  <pageMargins left="0.5" right="0.5" top="1.31" bottom="0.5"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FF00"/>
    <pageSetUpPr autoPageBreaks="0" fitToPage="1"/>
  </sheetPr>
  <dimension ref="A1:AF293"/>
  <sheetViews>
    <sheetView view="pageBreakPreview" zoomScale="80" zoomScaleNormal="75" zoomScaleSheetLayoutView="80" workbookViewId="0">
      <pane xSplit="2" ySplit="10" topLeftCell="C11" activePane="bottomRight" state="frozen"/>
      <selection pane="topRight"/>
      <selection pane="bottomLeft"/>
      <selection pane="bottomRight" activeCell="B1" sqref="B1"/>
    </sheetView>
  </sheetViews>
  <sheetFormatPr defaultRowHeight="12.75" outlineLevelRow="1" outlineLevelCol="1" x14ac:dyDescent="0.2"/>
  <cols>
    <col min="1" max="1" width="9.140625" hidden="1" customWidth="1" outlineLevel="1"/>
    <col min="2" max="2" width="11.28515625" customWidth="1" collapsed="1"/>
    <col min="3" max="3" width="12.28515625" customWidth="1"/>
    <col min="4" max="4" width="11.5703125" customWidth="1"/>
    <col min="5" max="5" width="13.28515625" customWidth="1"/>
    <col min="6" max="6" width="12.140625" customWidth="1"/>
    <col min="7" max="7" width="11.28515625" customWidth="1"/>
    <col min="8" max="8" width="11" customWidth="1"/>
    <col min="9" max="9" width="13.5703125" customWidth="1"/>
    <col min="10" max="10" width="12.28515625" customWidth="1"/>
    <col min="11" max="12" width="12.42578125" customWidth="1"/>
    <col min="13" max="13" width="12.140625" customWidth="1"/>
    <col min="14" max="14" width="12.5703125" customWidth="1"/>
    <col min="15" max="15" width="13.28515625" customWidth="1"/>
    <col min="16" max="16" width="15.5703125" bestFit="1" customWidth="1"/>
    <col min="17" max="17" width="12.5703125" customWidth="1"/>
    <col min="18" max="18" width="10.85546875" customWidth="1"/>
    <col min="19" max="19" width="10.7109375" customWidth="1"/>
    <col min="20" max="20" width="13" customWidth="1"/>
    <col min="21" max="21" width="12.7109375" customWidth="1"/>
    <col min="22" max="22" width="11.7109375" bestFit="1" customWidth="1"/>
    <col min="23" max="23" width="13.85546875" customWidth="1"/>
    <col min="24" max="24" width="9.140625" hidden="1" customWidth="1" outlineLevel="1"/>
    <col min="25" max="26" width="11.28515625" hidden="1" customWidth="1" outlineLevel="1"/>
    <col min="27" max="27" width="10.85546875" customWidth="1" collapsed="1"/>
    <col min="28" max="28" width="19.42578125" bestFit="1" customWidth="1"/>
    <col min="29" max="29" width="9.5703125" bestFit="1" customWidth="1"/>
    <col min="30" max="30" width="13" bestFit="1" customWidth="1"/>
    <col min="63" max="63" width="16.140625" customWidth="1"/>
    <col min="64" max="64" width="24.140625" customWidth="1"/>
  </cols>
  <sheetData>
    <row r="1" spans="1:32" ht="18" x14ac:dyDescent="0.25">
      <c r="B1" s="40" t="str">
        <f>WACC!A1</f>
        <v>PSE&amp;G Solar Loan I Program</v>
      </c>
      <c r="W1" s="33" t="s">
        <v>341</v>
      </c>
    </row>
    <row r="2" spans="1:32" ht="18" x14ac:dyDescent="0.25">
      <c r="B2" s="40" t="s">
        <v>166</v>
      </c>
      <c r="W2" s="33"/>
    </row>
    <row r="3" spans="1:32" x14ac:dyDescent="0.2">
      <c r="B3" s="39" t="str">
        <f>"Actual data through"&amp;" "&amp;'UpdatedRateCalc (1)'!$E$2</f>
        <v>Actual data through March 2020</v>
      </c>
    </row>
    <row r="4" spans="1:32" x14ac:dyDescent="0.2">
      <c r="B4" s="39"/>
      <c r="H4" s="254"/>
      <c r="I4" s="249" t="s">
        <v>246</v>
      </c>
      <c r="J4" s="250">
        <f>WACC!J28</f>
        <v>9.6699999999999994E-2</v>
      </c>
    </row>
    <row r="5" spans="1:32" x14ac:dyDescent="0.2">
      <c r="H5" s="255"/>
      <c r="I5" s="252" t="s">
        <v>50</v>
      </c>
      <c r="J5" s="253">
        <f>WACC!J30</f>
        <v>8.0582999999999991E-3</v>
      </c>
    </row>
    <row r="6" spans="1:32" x14ac:dyDescent="0.2">
      <c r="I6" s="176"/>
      <c r="J6" s="177"/>
      <c r="K6" s="8"/>
      <c r="U6" s="20"/>
    </row>
    <row r="8" spans="1:32" x14ac:dyDescent="0.2">
      <c r="C8" s="47">
        <v>-1</v>
      </c>
      <c r="D8" s="47">
        <f t="shared" ref="D8:S8" si="0">C8-1</f>
        <v>-2</v>
      </c>
      <c r="E8" s="47">
        <f t="shared" si="0"/>
        <v>-3</v>
      </c>
      <c r="F8" s="47">
        <f t="shared" si="0"/>
        <v>-4</v>
      </c>
      <c r="G8" s="47">
        <f t="shared" si="0"/>
        <v>-5</v>
      </c>
      <c r="H8" s="47">
        <f t="shared" si="0"/>
        <v>-6</v>
      </c>
      <c r="I8" s="47">
        <f t="shared" si="0"/>
        <v>-7</v>
      </c>
      <c r="J8" s="47">
        <f t="shared" si="0"/>
        <v>-8</v>
      </c>
      <c r="K8" s="47">
        <f t="shared" si="0"/>
        <v>-9</v>
      </c>
      <c r="L8" s="47">
        <f t="shared" si="0"/>
        <v>-10</v>
      </c>
      <c r="M8" s="47">
        <f t="shared" si="0"/>
        <v>-11</v>
      </c>
      <c r="N8" s="47">
        <f t="shared" si="0"/>
        <v>-12</v>
      </c>
      <c r="O8" s="47">
        <f t="shared" si="0"/>
        <v>-13</v>
      </c>
      <c r="P8" s="47">
        <f t="shared" si="0"/>
        <v>-14</v>
      </c>
      <c r="Q8" s="47">
        <f t="shared" si="0"/>
        <v>-15</v>
      </c>
      <c r="R8" s="47">
        <f t="shared" si="0"/>
        <v>-16</v>
      </c>
      <c r="S8" s="47">
        <f t="shared" si="0"/>
        <v>-17</v>
      </c>
      <c r="T8" s="47" t="s">
        <v>223</v>
      </c>
      <c r="U8" s="47">
        <f>S8-1</f>
        <v>-18</v>
      </c>
      <c r="V8" s="47">
        <f>U8-1</f>
        <v>-19</v>
      </c>
      <c r="W8" s="47">
        <f>V8-1</f>
        <v>-20</v>
      </c>
    </row>
    <row r="9" spans="1:32" s="46" customFormat="1" ht="57" customHeight="1" x14ac:dyDescent="0.2">
      <c r="A9" s="46" t="s">
        <v>25</v>
      </c>
      <c r="B9" s="256"/>
      <c r="C9" s="257" t="s">
        <v>145</v>
      </c>
      <c r="D9" s="257" t="s">
        <v>149</v>
      </c>
      <c r="E9" s="257" t="s">
        <v>170</v>
      </c>
      <c r="F9" s="257" t="s">
        <v>190</v>
      </c>
      <c r="G9" s="257" t="s">
        <v>163</v>
      </c>
      <c r="H9" s="257" t="s">
        <v>164</v>
      </c>
      <c r="I9" s="257" t="s">
        <v>154</v>
      </c>
      <c r="J9" s="257" t="s">
        <v>147</v>
      </c>
      <c r="K9" s="257" t="s">
        <v>168</v>
      </c>
      <c r="L9" s="257" t="s">
        <v>155</v>
      </c>
      <c r="M9" s="257" t="s">
        <v>162</v>
      </c>
      <c r="N9" s="257" t="s">
        <v>169</v>
      </c>
      <c r="O9" s="257" t="s">
        <v>298</v>
      </c>
      <c r="P9" s="257" t="s">
        <v>146</v>
      </c>
      <c r="Q9" s="257" t="s">
        <v>165</v>
      </c>
      <c r="R9" s="257" t="s">
        <v>187</v>
      </c>
      <c r="S9" s="257" t="s">
        <v>151</v>
      </c>
      <c r="T9" s="257" t="s">
        <v>221</v>
      </c>
      <c r="U9" s="257" t="s">
        <v>191</v>
      </c>
      <c r="V9" s="257" t="s">
        <v>156</v>
      </c>
      <c r="W9" s="257" t="s">
        <v>51</v>
      </c>
    </row>
    <row r="10" spans="1:32" s="46" customFormat="1" ht="24.75" customHeight="1" x14ac:dyDescent="0.2">
      <c r="B10" s="258" t="s">
        <v>26</v>
      </c>
      <c r="C10" s="256"/>
      <c r="D10" s="256"/>
      <c r="E10" s="256"/>
      <c r="F10" s="256"/>
      <c r="G10" s="256"/>
      <c r="H10" s="256"/>
      <c r="I10" s="256"/>
      <c r="J10" s="256"/>
      <c r="K10" s="256"/>
      <c r="L10" s="256"/>
      <c r="M10" s="256"/>
      <c r="N10" s="256"/>
      <c r="O10" s="256"/>
      <c r="P10" s="256"/>
      <c r="Q10" s="256"/>
      <c r="R10" s="256"/>
      <c r="S10" s="256"/>
      <c r="T10" s="256"/>
      <c r="U10" s="256"/>
      <c r="V10" s="256"/>
      <c r="W10" s="256"/>
      <c r="Y10"/>
    </row>
    <row r="11" spans="1:32" hidden="1" outlineLevel="1" x14ac:dyDescent="0.2">
      <c r="A11">
        <f t="shared" ref="A11:A74" si="1">YEAR(B11)</f>
        <v>2008</v>
      </c>
      <c r="B11" s="259">
        <v>39783</v>
      </c>
      <c r="C11" s="169">
        <f>RevReqDetR!Q11</f>
        <v>0</v>
      </c>
      <c r="D11" s="260">
        <f>RevReqDetR!U11</f>
        <v>0</v>
      </c>
      <c r="E11" s="169">
        <f t="shared" ref="E11" si="2">C11+D11</f>
        <v>0</v>
      </c>
      <c r="F11" s="169">
        <f>RevReqDetR!E11+RevReqDetR!V11</f>
        <v>0</v>
      </c>
      <c r="G11" s="169">
        <f>RevReqDetR!AG11</f>
        <v>0</v>
      </c>
      <c r="H11" s="169">
        <f t="shared" ref="H11" si="3">(G10+G11)/2*$J$5</f>
        <v>0</v>
      </c>
      <c r="I11" s="260">
        <f>RevReqDetR!H11</f>
        <v>0</v>
      </c>
      <c r="J11" s="260">
        <f>RevReqDetR!M11</f>
        <v>0</v>
      </c>
      <c r="K11" s="169">
        <f>RevReqDetR!H11</f>
        <v>0</v>
      </c>
      <c r="L11" s="260">
        <f>RevReqDetR!N11</f>
        <v>0</v>
      </c>
      <c r="M11" s="260">
        <f>RevReqDetR!AA11</f>
        <v>0</v>
      </c>
      <c r="N11" s="260">
        <f t="shared" ref="N11" si="4">L11+M11</f>
        <v>0</v>
      </c>
      <c r="O11" s="260">
        <f>RevReqDetR!AI11</f>
        <v>0</v>
      </c>
      <c r="P11" s="260">
        <f>RevReqDetR!K11</f>
        <v>0</v>
      </c>
      <c r="Q11" s="260">
        <f>RevReqDetR!T11</f>
        <v>0</v>
      </c>
      <c r="R11" s="260">
        <f>RevReqDetR!W11</f>
        <v>0</v>
      </c>
      <c r="S11" s="260">
        <f>RevReqDetR!X11</f>
        <v>0</v>
      </c>
      <c r="T11" s="260">
        <f>RevReqDetR!Y11</f>
        <v>0</v>
      </c>
      <c r="U11" s="260">
        <f>RevReqDetR!T11</f>
        <v>0</v>
      </c>
      <c r="V11" s="260">
        <f>RevReqDetR!L11</f>
        <v>0</v>
      </c>
      <c r="W11" s="260">
        <f t="shared" ref="W11" si="5">F11+H11-K11+N11+O11-U11-V11</f>
        <v>0</v>
      </c>
      <c r="AA11" s="15">
        <f>IF(OR(MONTH(B11)=3,MONTH(B11)=6,MONTH(B11)=9,MONTH(B11)=12),1,2)</f>
        <v>1</v>
      </c>
      <c r="AB11">
        <f>IF(MONTH(B11)=10,"Oct "&amp;RIGHT(YEAR(B11),4)&amp;" - "&amp;"Sep "&amp;RIGHT(YEAR(B11)+1,4),AB10)</f>
        <v>0</v>
      </c>
      <c r="AD11" s="7">
        <v>0</v>
      </c>
      <c r="AE11" s="8">
        <f>W11-AD11</f>
        <v>0</v>
      </c>
    </row>
    <row r="12" spans="1:32" hidden="1" outlineLevel="1" x14ac:dyDescent="0.2">
      <c r="A12">
        <f t="shared" si="1"/>
        <v>2009</v>
      </c>
      <c r="B12" s="259">
        <v>39814</v>
      </c>
      <c r="C12" s="169">
        <f>RevReqDetR!Q12</f>
        <v>0</v>
      </c>
      <c r="D12" s="260">
        <f>RevReqDetR!U12</f>
        <v>0</v>
      </c>
      <c r="E12" s="169">
        <f t="shared" ref="E12:E20" si="6">C12+D12</f>
        <v>0</v>
      </c>
      <c r="F12" s="169">
        <f>RevReqDetR!E12+RevReqDetR!V12</f>
        <v>0</v>
      </c>
      <c r="G12" s="169">
        <f>RevReqDetR!AG12</f>
        <v>0</v>
      </c>
      <c r="H12" s="169">
        <f t="shared" ref="H12:H20" si="7">(G11+G12)/2*$J$5</f>
        <v>0</v>
      </c>
      <c r="I12" s="260">
        <f>RevReqDetR!H12</f>
        <v>0</v>
      </c>
      <c r="J12" s="260">
        <f>RevReqDetR!M12</f>
        <v>0</v>
      </c>
      <c r="K12" s="169">
        <f>RevReqDetR!H12</f>
        <v>0</v>
      </c>
      <c r="L12" s="260">
        <f>RevReqDetR!N12</f>
        <v>0</v>
      </c>
      <c r="M12" s="260">
        <f>RevReqDetR!AA12</f>
        <v>0</v>
      </c>
      <c r="N12" s="260">
        <f t="shared" ref="N12:N20" si="8">L12+M12</f>
        <v>0</v>
      </c>
      <c r="O12" s="260">
        <f>RevReqDetR!AI12</f>
        <v>29751.360000000001</v>
      </c>
      <c r="P12" s="260">
        <f>RevReqDetR!K12</f>
        <v>0</v>
      </c>
      <c r="Q12" s="260">
        <f>RevReqDetR!T12</f>
        <v>0</v>
      </c>
      <c r="R12" s="260">
        <f>RevReqDetR!W12</f>
        <v>0</v>
      </c>
      <c r="S12" s="260">
        <f>RevReqDetR!X12</f>
        <v>0</v>
      </c>
      <c r="T12" s="260">
        <f>RevReqDetR!Y12</f>
        <v>0</v>
      </c>
      <c r="U12" s="260">
        <f>RevReqDetR!T12</f>
        <v>0</v>
      </c>
      <c r="V12" s="260">
        <f>RevReqDetR!L12</f>
        <v>0</v>
      </c>
      <c r="W12" s="260">
        <f t="shared" ref="W12:W20" si="9">F12+H12-K12+N12+O12-U12-V12</f>
        <v>29751.360000000001</v>
      </c>
      <c r="Z12" s="46"/>
      <c r="AA12" s="15">
        <v>2</v>
      </c>
      <c r="AB12">
        <f t="shared" ref="AB12:AB75" si="10">IF(MONTH(B12)=10,"Oct "&amp;RIGHT(YEAR(B12),4)&amp;" - "&amp;"Sep "&amp;RIGHT(YEAR(B12)+1,4),AB11)</f>
        <v>0</v>
      </c>
      <c r="AD12" s="7">
        <v>29751.360000000001</v>
      </c>
      <c r="AE12" s="8">
        <f t="shared" ref="AE12:AE75" si="11">W12-AD12</f>
        <v>0</v>
      </c>
      <c r="AF12" s="8"/>
    </row>
    <row r="13" spans="1:32" hidden="1" outlineLevel="1" x14ac:dyDescent="0.2">
      <c r="A13">
        <f t="shared" si="1"/>
        <v>2009</v>
      </c>
      <c r="B13" s="259">
        <v>39845</v>
      </c>
      <c r="C13" s="169">
        <f>RevReqDetR!Q13</f>
        <v>1971479.69</v>
      </c>
      <c r="D13" s="260">
        <f>RevReqDetR!U13</f>
        <v>0</v>
      </c>
      <c r="E13" s="169">
        <f t="shared" si="6"/>
        <v>1971479.69</v>
      </c>
      <c r="F13" s="169">
        <f>RevReqDetR!E13+RevReqDetR!V13</f>
        <v>4475.46</v>
      </c>
      <c r="G13" s="169">
        <f>RevReqDetR!AG13</f>
        <v>0</v>
      </c>
      <c r="H13" s="169">
        <f t="shared" si="7"/>
        <v>0</v>
      </c>
      <c r="I13" s="260">
        <f>RevReqDetR!H13</f>
        <v>4475.46</v>
      </c>
      <c r="J13" s="260">
        <f>RevReqDetR!M13</f>
        <v>0</v>
      </c>
      <c r="K13" s="169">
        <f t="shared" ref="K13:K75" si="12">I13-J13</f>
        <v>4475.46</v>
      </c>
      <c r="L13" s="260">
        <f>RevReqDetR!N13</f>
        <v>0</v>
      </c>
      <c r="M13" s="260">
        <f>RevReqDetR!AA13</f>
        <v>0</v>
      </c>
      <c r="N13" s="260">
        <f t="shared" si="8"/>
        <v>0</v>
      </c>
      <c r="O13" s="260">
        <f>RevReqDetR!AI13</f>
        <v>21443.109999999997</v>
      </c>
      <c r="P13" s="260">
        <f>RevReqDetR!K13</f>
        <v>0</v>
      </c>
      <c r="Q13" s="260">
        <f>RevReqDetR!T13</f>
        <v>0</v>
      </c>
      <c r="R13" s="260">
        <f>RevReqDetR!W13</f>
        <v>0</v>
      </c>
      <c r="S13" s="260">
        <f>RevReqDetR!X13</f>
        <v>0</v>
      </c>
      <c r="T13" s="260">
        <f>RevReqDetR!Y13</f>
        <v>0</v>
      </c>
      <c r="U13" s="260">
        <f t="shared" ref="U13:U20" si="13">P13+Q13-R13+S13-T13</f>
        <v>0</v>
      </c>
      <c r="V13" s="260">
        <f>RevReqDetR!L13</f>
        <v>0</v>
      </c>
      <c r="W13" s="260">
        <f>F13+H13-K13+N13+O13-U13-V13</f>
        <v>21443.109999999997</v>
      </c>
      <c r="Z13" s="46"/>
      <c r="AA13" s="15">
        <v>2</v>
      </c>
      <c r="AB13">
        <f t="shared" si="10"/>
        <v>0</v>
      </c>
      <c r="AD13" s="7">
        <v>21443.109999999997</v>
      </c>
      <c r="AE13" s="8">
        <f t="shared" si="11"/>
        <v>0</v>
      </c>
      <c r="AF13" s="8"/>
    </row>
    <row r="14" spans="1:32" hidden="1" outlineLevel="1" x14ac:dyDescent="0.2">
      <c r="A14">
        <f t="shared" si="1"/>
        <v>2009</v>
      </c>
      <c r="B14" s="259">
        <v>39873</v>
      </c>
      <c r="C14" s="169">
        <f>RevReqDetR!Q14</f>
        <v>6651455.1700000009</v>
      </c>
      <c r="D14" s="260">
        <f>RevReqDetR!U14</f>
        <v>49935.96</v>
      </c>
      <c r="E14" s="169">
        <f t="shared" si="6"/>
        <v>6701391.1300000008</v>
      </c>
      <c r="F14" s="169">
        <f>RevReqDetR!E14+RevReqDetR!V14</f>
        <v>25763.679685358908</v>
      </c>
      <c r="G14" s="169">
        <f>RevReqDetR!AG14</f>
        <v>0</v>
      </c>
      <c r="H14" s="169">
        <f t="shared" si="7"/>
        <v>0</v>
      </c>
      <c r="I14" s="260">
        <f>RevReqDetR!H14</f>
        <v>25748.480000000003</v>
      </c>
      <c r="J14" s="260">
        <f>RevReqDetR!M14</f>
        <v>30223.940000000002</v>
      </c>
      <c r="K14" s="169">
        <f t="shared" si="12"/>
        <v>-4475.4599999999991</v>
      </c>
      <c r="L14" s="260">
        <f>RevReqDetR!N14</f>
        <v>21076.059999999998</v>
      </c>
      <c r="M14" s="260">
        <f>RevReqDetR!AA14</f>
        <v>0</v>
      </c>
      <c r="N14" s="260">
        <f t="shared" si="8"/>
        <v>21076.059999999998</v>
      </c>
      <c r="O14" s="260">
        <f>RevReqDetR!AI14</f>
        <v>74940.800000000017</v>
      </c>
      <c r="P14" s="260">
        <f>RevReqDetR!K14</f>
        <v>51300</v>
      </c>
      <c r="Q14" s="260">
        <f>RevReqDetR!T14</f>
        <v>0</v>
      </c>
      <c r="R14" s="260">
        <f>RevReqDetR!W14</f>
        <v>49790.42</v>
      </c>
      <c r="S14" s="260">
        <f>RevReqDetR!X14</f>
        <v>0</v>
      </c>
      <c r="T14" s="260">
        <f>RevReqDetR!Y14</f>
        <v>1364.04</v>
      </c>
      <c r="U14" s="260">
        <f t="shared" si="13"/>
        <v>145.54000000000178</v>
      </c>
      <c r="V14" s="260">
        <f>RevReqDetR!L14</f>
        <v>0</v>
      </c>
      <c r="W14" s="260">
        <f t="shared" si="9"/>
        <v>126110.45968535892</v>
      </c>
      <c r="Z14" s="46"/>
      <c r="AA14" s="15">
        <v>2</v>
      </c>
      <c r="AB14">
        <f t="shared" si="10"/>
        <v>0</v>
      </c>
      <c r="AD14" s="7">
        <v>126110.45968535892</v>
      </c>
      <c r="AE14" s="8">
        <f t="shared" si="11"/>
        <v>0</v>
      </c>
      <c r="AF14" s="8"/>
    </row>
    <row r="15" spans="1:32" hidden="1" outlineLevel="1" x14ac:dyDescent="0.2">
      <c r="A15">
        <f t="shared" si="1"/>
        <v>2009</v>
      </c>
      <c r="B15" s="259">
        <v>39904</v>
      </c>
      <c r="C15" s="169">
        <f>RevReqDetR!Q15</f>
        <v>8398614.6000000015</v>
      </c>
      <c r="D15" s="260">
        <f>RevReqDetR!U15</f>
        <v>172250.66</v>
      </c>
      <c r="E15" s="169">
        <f t="shared" si="6"/>
        <v>8570865.2600000016</v>
      </c>
      <c r="F15" s="169">
        <f>RevReqDetR!E15+RevReqDetR!V15</f>
        <v>72743.552883256067</v>
      </c>
      <c r="G15" s="169">
        <f>RevReqDetR!AG15</f>
        <v>0</v>
      </c>
      <c r="H15" s="169">
        <f t="shared" si="7"/>
        <v>0</v>
      </c>
      <c r="I15" s="260">
        <f>RevReqDetR!H15</f>
        <v>72183.430000000008</v>
      </c>
      <c r="J15" s="260">
        <f>RevReqDetR!M15</f>
        <v>72183.430000000008</v>
      </c>
      <c r="K15" s="169">
        <f t="shared" si="12"/>
        <v>0</v>
      </c>
      <c r="L15" s="260">
        <f>RevReqDetR!N15</f>
        <v>52266.569999999992</v>
      </c>
      <c r="M15" s="260">
        <f>RevReqDetR!AA15</f>
        <v>0</v>
      </c>
      <c r="N15" s="260">
        <f t="shared" si="8"/>
        <v>52266.569999999992</v>
      </c>
      <c r="O15" s="260">
        <f>RevReqDetR!AI15</f>
        <v>58397.75</v>
      </c>
      <c r="P15" s="260">
        <f>RevReqDetR!K15</f>
        <v>124450</v>
      </c>
      <c r="Q15" s="260">
        <f>RevReqDetR!T15</f>
        <v>0</v>
      </c>
      <c r="R15" s="260">
        <f>RevReqDetR!W15</f>
        <v>0</v>
      </c>
      <c r="S15" s="260">
        <f>RevReqDetR!X15</f>
        <v>0</v>
      </c>
      <c r="T15" s="260">
        <f>RevReqDetR!Y15</f>
        <v>2135.2999999999902</v>
      </c>
      <c r="U15" s="260">
        <f t="shared" si="13"/>
        <v>122314.70000000001</v>
      </c>
      <c r="V15" s="260">
        <f>RevReqDetR!L15</f>
        <v>0</v>
      </c>
      <c r="W15" s="260">
        <f t="shared" si="9"/>
        <v>61093.172883256047</v>
      </c>
      <c r="Z15" s="46"/>
      <c r="AA15" s="15">
        <v>2</v>
      </c>
      <c r="AB15">
        <f t="shared" si="10"/>
        <v>0</v>
      </c>
      <c r="AD15" s="7">
        <v>61093.172883256047</v>
      </c>
      <c r="AE15" s="8">
        <f t="shared" si="11"/>
        <v>0</v>
      </c>
      <c r="AF15" s="8"/>
    </row>
    <row r="16" spans="1:32" hidden="1" outlineLevel="1" x14ac:dyDescent="0.2">
      <c r="A16">
        <f t="shared" si="1"/>
        <v>2009</v>
      </c>
      <c r="B16" s="259">
        <v>39934</v>
      </c>
      <c r="C16" s="169">
        <f>RevReqDetR!Q16</f>
        <v>10036629.970000001</v>
      </c>
      <c r="D16" s="260">
        <f>RevReqDetR!U16</f>
        <v>366017.91000000003</v>
      </c>
      <c r="E16" s="169">
        <f t="shared" si="6"/>
        <v>10402647.880000001</v>
      </c>
      <c r="F16" s="169">
        <f>RevReqDetR!E16+RevReqDetR!V16</f>
        <v>86192.37160896798</v>
      </c>
      <c r="G16" s="169">
        <f>RevReqDetR!AG16</f>
        <v>0</v>
      </c>
      <c r="H16" s="169">
        <f t="shared" si="7"/>
        <v>0</v>
      </c>
      <c r="I16" s="260">
        <f>RevReqDetR!H16</f>
        <v>84438.62000000001</v>
      </c>
      <c r="J16" s="260">
        <f>RevReqDetR!M16</f>
        <v>84438.62000000001</v>
      </c>
      <c r="K16" s="169">
        <f t="shared" si="12"/>
        <v>0</v>
      </c>
      <c r="L16" s="260">
        <f>RevReqDetR!N16</f>
        <v>109328.62999999999</v>
      </c>
      <c r="M16" s="260">
        <f>RevReqDetR!AA16</f>
        <v>0</v>
      </c>
      <c r="N16" s="260">
        <f t="shared" si="8"/>
        <v>109328.62999999999</v>
      </c>
      <c r="O16" s="260">
        <f>RevReqDetR!AI16</f>
        <v>59178.53</v>
      </c>
      <c r="P16" s="260">
        <f>RevReqDetR!K16</f>
        <v>193767.25</v>
      </c>
      <c r="Q16" s="260">
        <f>RevReqDetR!T16</f>
        <v>0</v>
      </c>
      <c r="R16" s="260">
        <f>RevReqDetR!W16</f>
        <v>0</v>
      </c>
      <c r="S16" s="260">
        <f>RevReqDetR!X16</f>
        <v>0</v>
      </c>
      <c r="T16" s="260">
        <f>RevReqDetR!Y16</f>
        <v>0</v>
      </c>
      <c r="U16" s="260">
        <f t="shared" si="13"/>
        <v>193767.25</v>
      </c>
      <c r="V16" s="260">
        <f>RevReqDetR!L16</f>
        <v>0</v>
      </c>
      <c r="W16" s="260">
        <f t="shared" si="9"/>
        <v>60932.281608967955</v>
      </c>
      <c r="Z16" s="46"/>
      <c r="AA16" s="15">
        <v>1</v>
      </c>
      <c r="AB16">
        <f t="shared" si="10"/>
        <v>0</v>
      </c>
      <c r="AD16" s="7">
        <v>60932.281608967955</v>
      </c>
      <c r="AE16" s="8">
        <f t="shared" si="11"/>
        <v>0</v>
      </c>
      <c r="AF16" s="8"/>
    </row>
    <row r="17" spans="1:32" hidden="1" outlineLevel="1" x14ac:dyDescent="0.2">
      <c r="A17">
        <f t="shared" si="1"/>
        <v>2009</v>
      </c>
      <c r="B17" s="259">
        <v>39965</v>
      </c>
      <c r="C17" s="169">
        <f>RevReqDetR!Q17</f>
        <v>12115692.960000001</v>
      </c>
      <c r="D17" s="260">
        <f>RevReqDetR!U17</f>
        <v>659623.57000000007</v>
      </c>
      <c r="E17" s="169">
        <f t="shared" si="6"/>
        <v>12775316.530000001</v>
      </c>
      <c r="F17" s="169">
        <f>RevReqDetR!E17+RevReqDetR!V17</f>
        <v>98556.152573261963</v>
      </c>
      <c r="G17" s="169">
        <f>RevReqDetR!AG17</f>
        <v>0</v>
      </c>
      <c r="H17" s="169">
        <f t="shared" si="7"/>
        <v>0</v>
      </c>
      <c r="I17" s="260">
        <f>RevReqDetR!H17</f>
        <v>95000.650000000009</v>
      </c>
      <c r="J17" s="260">
        <f>RevReqDetR!M17</f>
        <v>95000.650000000009</v>
      </c>
      <c r="K17" s="169">
        <f t="shared" si="12"/>
        <v>0</v>
      </c>
      <c r="L17" s="260">
        <f>RevReqDetR!N17</f>
        <v>198605.00999999995</v>
      </c>
      <c r="M17" s="260">
        <f>RevReqDetR!AA17</f>
        <v>0</v>
      </c>
      <c r="N17" s="260">
        <f t="shared" si="8"/>
        <v>198605.00999999995</v>
      </c>
      <c r="O17" s="260">
        <f>RevReqDetR!AI17</f>
        <v>-93516.870000000024</v>
      </c>
      <c r="P17" s="260">
        <f>RevReqDetR!K17</f>
        <v>293605.65999999997</v>
      </c>
      <c r="Q17" s="260">
        <f>RevReqDetR!T17</f>
        <v>0</v>
      </c>
      <c r="R17" s="260">
        <f>RevReqDetR!W17</f>
        <v>0</v>
      </c>
      <c r="S17" s="260">
        <f>RevReqDetR!X17</f>
        <v>0</v>
      </c>
      <c r="T17" s="260">
        <f>RevReqDetR!Y17</f>
        <v>0</v>
      </c>
      <c r="U17" s="260">
        <f t="shared" si="13"/>
        <v>293605.65999999997</v>
      </c>
      <c r="V17" s="260">
        <f>RevReqDetR!L17</f>
        <v>0</v>
      </c>
      <c r="W17" s="260">
        <f t="shared" si="9"/>
        <v>-89961.367426738114</v>
      </c>
      <c r="Z17" s="46"/>
      <c r="AA17" s="15">
        <v>2</v>
      </c>
      <c r="AB17">
        <f t="shared" si="10"/>
        <v>0</v>
      </c>
      <c r="AD17" s="7">
        <v>-89961.367426738114</v>
      </c>
      <c r="AE17" s="8">
        <f t="shared" si="11"/>
        <v>0</v>
      </c>
      <c r="AF17" s="8"/>
    </row>
    <row r="18" spans="1:32" hidden="1" outlineLevel="1" x14ac:dyDescent="0.2">
      <c r="A18">
        <f t="shared" si="1"/>
        <v>2009</v>
      </c>
      <c r="B18" s="259">
        <v>39995</v>
      </c>
      <c r="C18" s="169">
        <f>RevReqDetR!Q18</f>
        <v>12028931.720000001</v>
      </c>
      <c r="D18" s="260">
        <f>RevReqDetR!U18</f>
        <v>860472.45000000007</v>
      </c>
      <c r="E18" s="169">
        <f t="shared" si="6"/>
        <v>12889404.17</v>
      </c>
      <c r="F18" s="169">
        <f>RevReqDetR!E18+RevReqDetR!V18</f>
        <v>120546.52341645204</v>
      </c>
      <c r="G18" s="169">
        <f>RevReqDetR!AG18</f>
        <v>0</v>
      </c>
      <c r="H18" s="169">
        <f t="shared" si="7"/>
        <v>0</v>
      </c>
      <c r="I18" s="260">
        <f>RevReqDetR!H18</f>
        <v>114087.63999999998</v>
      </c>
      <c r="J18" s="260">
        <f>RevReqDetR!M18</f>
        <v>114087.63999999998</v>
      </c>
      <c r="K18" s="169">
        <f t="shared" si="12"/>
        <v>0</v>
      </c>
      <c r="L18" s="260">
        <f>RevReqDetR!N18</f>
        <v>86761.24000000002</v>
      </c>
      <c r="M18" s="260">
        <f>RevReqDetR!AA18</f>
        <v>0</v>
      </c>
      <c r="N18" s="260">
        <f t="shared" si="8"/>
        <v>86761.24000000002</v>
      </c>
      <c r="O18" s="260">
        <f>RevReqDetR!AI18</f>
        <v>217754.71999999997</v>
      </c>
      <c r="P18" s="260">
        <f>RevReqDetR!K18</f>
        <v>200848.88</v>
      </c>
      <c r="Q18" s="260">
        <f>RevReqDetR!T18</f>
        <v>0</v>
      </c>
      <c r="R18" s="260">
        <f>RevReqDetR!W18</f>
        <v>0</v>
      </c>
      <c r="S18" s="260">
        <f>RevReqDetR!X18</f>
        <v>0</v>
      </c>
      <c r="T18" s="260">
        <f>RevReqDetR!Y18</f>
        <v>0</v>
      </c>
      <c r="U18" s="260">
        <f t="shared" si="13"/>
        <v>200848.88</v>
      </c>
      <c r="V18" s="260">
        <f>RevReqDetR!L18</f>
        <v>0</v>
      </c>
      <c r="W18" s="260">
        <f t="shared" si="9"/>
        <v>224213.60341645201</v>
      </c>
      <c r="Z18" s="46"/>
      <c r="AA18" s="15">
        <v>2</v>
      </c>
      <c r="AB18">
        <f t="shared" si="10"/>
        <v>0</v>
      </c>
      <c r="AD18" s="7">
        <v>224213.60341645201</v>
      </c>
      <c r="AE18" s="8">
        <f t="shared" si="11"/>
        <v>0</v>
      </c>
      <c r="AF18" s="8"/>
    </row>
    <row r="19" spans="1:32" hidden="1" outlineLevel="1" x14ac:dyDescent="0.2">
      <c r="A19">
        <f t="shared" si="1"/>
        <v>2009</v>
      </c>
      <c r="B19" s="259">
        <v>40026</v>
      </c>
      <c r="C19" s="169">
        <f>RevReqDetR!Q19</f>
        <v>17515740.810000002</v>
      </c>
      <c r="D19" s="260">
        <f>RevReqDetR!U19</f>
        <v>472842.80000000016</v>
      </c>
      <c r="E19" s="169">
        <f t="shared" si="6"/>
        <v>17988583.610000003</v>
      </c>
      <c r="F19" s="169">
        <f>RevReqDetR!E19+RevReqDetR!V19</f>
        <v>128371.35001807883</v>
      </c>
      <c r="G19" s="169">
        <f>RevReqDetR!AG19</f>
        <v>0</v>
      </c>
      <c r="H19" s="169">
        <f t="shared" si="7"/>
        <v>0</v>
      </c>
      <c r="I19" s="260">
        <f>RevReqDetR!H19</f>
        <v>123650.94</v>
      </c>
      <c r="J19" s="260">
        <f>RevReqDetR!M19</f>
        <v>123650.94</v>
      </c>
      <c r="K19" s="169">
        <f t="shared" si="12"/>
        <v>0</v>
      </c>
      <c r="L19" s="260">
        <f>RevReqDetR!N19</f>
        <v>148337.82</v>
      </c>
      <c r="M19" s="260">
        <f>RevReqDetR!AA19</f>
        <v>0</v>
      </c>
      <c r="N19" s="260">
        <f t="shared" si="8"/>
        <v>148337.82</v>
      </c>
      <c r="O19" s="260">
        <f>RevReqDetR!AI19</f>
        <v>-77144.81</v>
      </c>
      <c r="P19" s="260">
        <f>RevReqDetR!K19</f>
        <v>271988.76</v>
      </c>
      <c r="Q19" s="260">
        <f>RevReqDetR!T19</f>
        <v>271256.43000000005</v>
      </c>
      <c r="R19" s="260">
        <f>RevReqDetR!W19</f>
        <v>0</v>
      </c>
      <c r="S19" s="260">
        <f>RevReqDetR!X19</f>
        <v>0</v>
      </c>
      <c r="T19" s="260">
        <f>RevReqDetR!Y19</f>
        <v>0</v>
      </c>
      <c r="U19" s="260">
        <f t="shared" si="13"/>
        <v>543245.19000000006</v>
      </c>
      <c r="V19" s="260">
        <f>RevReqDetR!L19</f>
        <v>0</v>
      </c>
      <c r="W19" s="260">
        <f t="shared" si="9"/>
        <v>-343680.82998192124</v>
      </c>
      <c r="Z19" s="46"/>
      <c r="AA19" s="15">
        <v>2</v>
      </c>
      <c r="AB19">
        <f t="shared" si="10"/>
        <v>0</v>
      </c>
      <c r="AD19" s="7">
        <v>-343680.82998192124</v>
      </c>
      <c r="AE19" s="8">
        <f t="shared" si="11"/>
        <v>0</v>
      </c>
      <c r="AF19" s="8"/>
    </row>
    <row r="20" spans="1:32" hidden="1" outlineLevel="1" x14ac:dyDescent="0.2">
      <c r="A20">
        <f t="shared" si="1"/>
        <v>2009</v>
      </c>
      <c r="B20" s="259">
        <v>40057</v>
      </c>
      <c r="C20" s="169">
        <f>RevReqDetR!Q20</f>
        <v>18815147.000000004</v>
      </c>
      <c r="D20" s="260">
        <f>RevReqDetR!U20</f>
        <v>769627.34000000008</v>
      </c>
      <c r="E20" s="169">
        <f t="shared" si="6"/>
        <v>19584774.340000004</v>
      </c>
      <c r="F20" s="169">
        <f>RevReqDetR!E20+RevReqDetR!V20</f>
        <v>164700.00596300358</v>
      </c>
      <c r="G20" s="169">
        <f>RevReqDetR!AG20</f>
        <v>0</v>
      </c>
      <c r="H20" s="169">
        <f t="shared" si="7"/>
        <v>0</v>
      </c>
      <c r="I20" s="260">
        <f>RevReqDetR!H20</f>
        <v>159886.63</v>
      </c>
      <c r="J20" s="260">
        <f>RevReqDetR!M20</f>
        <v>159886.63</v>
      </c>
      <c r="K20" s="169">
        <f t="shared" si="12"/>
        <v>0</v>
      </c>
      <c r="L20" s="260">
        <f>RevReqDetR!N20</f>
        <v>136901.81</v>
      </c>
      <c r="M20" s="260">
        <f>RevReqDetR!AA20</f>
        <v>0</v>
      </c>
      <c r="N20" s="260">
        <f t="shared" si="8"/>
        <v>136901.81</v>
      </c>
      <c r="O20" s="260">
        <f>RevReqDetR!AI20</f>
        <v>53688.549999999996</v>
      </c>
      <c r="P20" s="260">
        <f>RevReqDetR!K20</f>
        <v>296788.44</v>
      </c>
      <c r="Q20" s="260">
        <f>RevReqDetR!T20</f>
        <v>0</v>
      </c>
      <c r="R20" s="260">
        <f>RevReqDetR!W20</f>
        <v>0</v>
      </c>
      <c r="S20" s="260">
        <f>RevReqDetR!X20</f>
        <v>0</v>
      </c>
      <c r="T20" s="260">
        <f>RevReqDetR!Y20</f>
        <v>0</v>
      </c>
      <c r="U20" s="260">
        <f t="shared" si="13"/>
        <v>296788.44</v>
      </c>
      <c r="V20" s="260">
        <f>RevReqDetR!L20</f>
        <v>0</v>
      </c>
      <c r="W20" s="260">
        <f t="shared" si="9"/>
        <v>58501.925963003538</v>
      </c>
      <c r="Z20" s="46"/>
      <c r="AA20" s="15">
        <v>2</v>
      </c>
      <c r="AB20">
        <f t="shared" si="10"/>
        <v>0</v>
      </c>
      <c r="AD20" s="7">
        <v>58501.925963003538</v>
      </c>
      <c r="AE20" s="8">
        <f t="shared" si="11"/>
        <v>0</v>
      </c>
      <c r="AF20" s="8"/>
    </row>
    <row r="21" spans="1:32" hidden="1" outlineLevel="1" x14ac:dyDescent="0.2">
      <c r="A21">
        <f t="shared" si="1"/>
        <v>2009</v>
      </c>
      <c r="B21" s="259">
        <v>40087</v>
      </c>
      <c r="C21" s="169">
        <f>RevReqDetR!Q21</f>
        <v>19689828.100000001</v>
      </c>
      <c r="D21" s="260">
        <f>RevReqDetR!U21</f>
        <v>1080893.04</v>
      </c>
      <c r="E21" s="169">
        <f>C21+D21</f>
        <v>20770721.140000001</v>
      </c>
      <c r="F21" s="169">
        <f>RevReqDetR!E21+RevReqDetR!V21</f>
        <v>191471.02610485733</v>
      </c>
      <c r="G21" s="169">
        <f>RevReqDetR!AG21</f>
        <v>0</v>
      </c>
      <c r="H21" s="169">
        <f>(G20+G21)/2*$J$5</f>
        <v>0</v>
      </c>
      <c r="I21" s="260">
        <f>RevReqDetR!H21</f>
        <v>183602.48</v>
      </c>
      <c r="J21" s="260">
        <f>RevReqDetR!M21</f>
        <v>183602.48</v>
      </c>
      <c r="K21" s="169">
        <f t="shared" si="12"/>
        <v>0</v>
      </c>
      <c r="L21" s="260">
        <f>RevReqDetR!N21</f>
        <v>127664.45999999999</v>
      </c>
      <c r="M21" s="260">
        <f>RevReqDetR!AA21</f>
        <v>0</v>
      </c>
      <c r="N21" s="260">
        <f>L21+M21</f>
        <v>127664.45999999999</v>
      </c>
      <c r="O21" s="260">
        <f>RevReqDetR!AI21</f>
        <v>64833.599999999999</v>
      </c>
      <c r="P21" s="260">
        <f>RevReqDetR!K21</f>
        <v>311266.94</v>
      </c>
      <c r="Q21" s="260">
        <f>RevReqDetR!T21</f>
        <v>0</v>
      </c>
      <c r="R21" s="260">
        <f>RevReqDetR!W21</f>
        <v>0</v>
      </c>
      <c r="S21" s="260">
        <f>RevReqDetR!X21</f>
        <v>0</v>
      </c>
      <c r="T21" s="260">
        <f>RevReqDetR!Y21</f>
        <v>0</v>
      </c>
      <c r="U21" s="260">
        <f>P21+Q21-R21+S21-T21</f>
        <v>311266.94</v>
      </c>
      <c r="V21" s="260">
        <f>RevReqDetR!L21</f>
        <v>0</v>
      </c>
      <c r="W21" s="260">
        <f>F21+H21-K21+N21+O21-U21-V21</f>
        <v>72702.146104857267</v>
      </c>
      <c r="Z21" s="46"/>
      <c r="AA21" s="15">
        <v>1</v>
      </c>
      <c r="AB21" t="str">
        <f>IF(MONTH(B21)=10,"Oct "&amp;RIGHT(YEAR(B21),4)&amp;" - "&amp;"Sep "&amp;RIGHT(YEAR(B21)+1,4),AB20)</f>
        <v>Oct 2009 - Sep 2010</v>
      </c>
      <c r="AD21" s="7">
        <v>72702.146104857267</v>
      </c>
      <c r="AE21" s="8">
        <f t="shared" si="11"/>
        <v>0</v>
      </c>
      <c r="AF21" s="8"/>
    </row>
    <row r="22" spans="1:32" hidden="1" outlineLevel="1" x14ac:dyDescent="0.2">
      <c r="A22">
        <f t="shared" si="1"/>
        <v>2009</v>
      </c>
      <c r="B22" s="259">
        <v>40118</v>
      </c>
      <c r="C22" s="169">
        <f>RevReqDetR!Q22</f>
        <v>19909120.530000001</v>
      </c>
      <c r="D22" s="260">
        <f>RevReqDetR!U22</f>
        <v>1317324.24</v>
      </c>
      <c r="E22" s="169">
        <f>C22+D22</f>
        <v>21226444.77</v>
      </c>
      <c r="F22" s="169">
        <f>RevReqDetR!E22+RevReqDetR!V22</f>
        <v>190750.700204675</v>
      </c>
      <c r="G22" s="169">
        <f>RevReqDetR!AG22</f>
        <v>0</v>
      </c>
      <c r="H22" s="169">
        <f>(G21+G22)/2*$J$5</f>
        <v>0</v>
      </c>
      <c r="I22" s="260">
        <f>RevReqDetR!H22</f>
        <v>179960.05</v>
      </c>
      <c r="J22" s="260">
        <f>RevReqDetR!M22</f>
        <v>179960.05</v>
      </c>
      <c r="K22" s="169">
        <f t="shared" si="12"/>
        <v>0</v>
      </c>
      <c r="L22" s="260">
        <f>RevReqDetR!N22</f>
        <v>56471.16</v>
      </c>
      <c r="M22" s="260">
        <f>RevReqDetR!AA22</f>
        <v>0</v>
      </c>
      <c r="N22" s="260">
        <f>L22+M22</f>
        <v>56471.16</v>
      </c>
      <c r="O22" s="260">
        <f>RevReqDetR!AI22</f>
        <v>47629.099999999991</v>
      </c>
      <c r="P22" s="260">
        <f>RevReqDetR!K22</f>
        <v>236431.21</v>
      </c>
      <c r="Q22" s="260">
        <f>RevReqDetR!T22</f>
        <v>0</v>
      </c>
      <c r="R22" s="260">
        <f>RevReqDetR!W22</f>
        <v>85300.81</v>
      </c>
      <c r="S22" s="260">
        <f>RevReqDetR!X22</f>
        <v>0</v>
      </c>
      <c r="T22" s="260">
        <f>RevReqDetR!Y22</f>
        <v>0</v>
      </c>
      <c r="U22" s="260">
        <f>P22+Q22-R22+S22-T22</f>
        <v>151130.4</v>
      </c>
      <c r="V22" s="260">
        <f>RevReqDetR!L22</f>
        <v>0</v>
      </c>
      <c r="W22" s="260">
        <f>F22+H22-K22+N22+O22-U22-V22</f>
        <v>143720.56020467498</v>
      </c>
      <c r="Z22" s="46"/>
      <c r="AA22" s="15">
        <v>2</v>
      </c>
      <c r="AB22" t="str">
        <f t="shared" si="10"/>
        <v>Oct 2009 - Sep 2010</v>
      </c>
      <c r="AD22" s="7">
        <v>143720.56020467498</v>
      </c>
      <c r="AE22" s="8">
        <f t="shared" si="11"/>
        <v>0</v>
      </c>
      <c r="AF22" s="8"/>
    </row>
    <row r="23" spans="1:32" hidden="1" outlineLevel="1" x14ac:dyDescent="0.2">
      <c r="A23">
        <f t="shared" si="1"/>
        <v>2009</v>
      </c>
      <c r="B23" s="259">
        <v>40148</v>
      </c>
      <c r="C23" s="169">
        <f>RevReqDetR!Q23</f>
        <v>42055056.770000003</v>
      </c>
      <c r="D23" s="260">
        <f>RevReqDetR!U23</f>
        <v>1483480.89</v>
      </c>
      <c r="E23" s="169">
        <f>C23+D23</f>
        <v>43538537.660000004</v>
      </c>
      <c r="F23" s="169">
        <f>RevReqDetR!E23+RevReqDetR!V23</f>
        <v>239382.78857674485</v>
      </c>
      <c r="G23" s="169">
        <f>RevReqDetR!AG23</f>
        <v>0</v>
      </c>
      <c r="H23" s="169">
        <f>(G22+G23)/2*$J$5</f>
        <v>0</v>
      </c>
      <c r="I23" s="260">
        <f>RevReqDetR!H23</f>
        <v>224782.55000000005</v>
      </c>
      <c r="J23" s="260">
        <f>RevReqDetR!M23</f>
        <v>166156.65</v>
      </c>
      <c r="K23" s="169">
        <f t="shared" si="12"/>
        <v>58625.900000000052</v>
      </c>
      <c r="L23" s="260">
        <f>RevReqDetR!N23</f>
        <v>0</v>
      </c>
      <c r="M23" s="260">
        <f>RevReqDetR!AA23</f>
        <v>0</v>
      </c>
      <c r="N23" s="260">
        <f>L23+M23</f>
        <v>0</v>
      </c>
      <c r="O23" s="260">
        <f>RevReqDetR!AI23</f>
        <v>48597.74</v>
      </c>
      <c r="P23" s="260">
        <f>RevReqDetR!K23</f>
        <v>166156.65</v>
      </c>
      <c r="Q23" s="260">
        <f>RevReqDetR!T23</f>
        <v>0</v>
      </c>
      <c r="R23" s="260">
        <f>RevReqDetR!W23</f>
        <v>0</v>
      </c>
      <c r="S23" s="260">
        <f>RevReqDetR!X23</f>
        <v>0</v>
      </c>
      <c r="T23" s="260">
        <f>RevReqDetR!Y23</f>
        <v>0</v>
      </c>
      <c r="U23" s="260">
        <f>P23+Q23-R23+S23-T23</f>
        <v>166156.65</v>
      </c>
      <c r="V23" s="260">
        <f>RevReqDetR!L23</f>
        <v>0</v>
      </c>
      <c r="W23" s="260">
        <f>F23+H23-K23+N23+O23-U23-V23</f>
        <v>63197.97857674479</v>
      </c>
      <c r="Z23" s="46"/>
      <c r="AA23" s="15">
        <v>2</v>
      </c>
      <c r="AB23" t="str">
        <f t="shared" si="10"/>
        <v>Oct 2009 - Sep 2010</v>
      </c>
      <c r="AD23" s="7">
        <v>63197.97857674479</v>
      </c>
      <c r="AE23" s="8">
        <f t="shared" si="11"/>
        <v>0</v>
      </c>
      <c r="AF23" s="8"/>
    </row>
    <row r="24" spans="1:32" hidden="1" outlineLevel="1" x14ac:dyDescent="0.2">
      <c r="A24">
        <f t="shared" si="1"/>
        <v>2010</v>
      </c>
      <c r="B24" s="259">
        <v>40179</v>
      </c>
      <c r="C24" s="169">
        <f>RevReqDetR!Q24</f>
        <v>43655189.880000003</v>
      </c>
      <c r="D24" s="260">
        <f>RevReqDetR!U24</f>
        <v>1635979.68</v>
      </c>
      <c r="E24" s="169">
        <f>C24+D24</f>
        <v>45291169.560000002</v>
      </c>
      <c r="F24" s="169">
        <f>RevReqDetR!E24+RevReqDetR!V24</f>
        <v>413292.01370451023</v>
      </c>
      <c r="G24" s="169">
        <f>RevReqDetR!AG24</f>
        <v>0</v>
      </c>
      <c r="H24" s="169">
        <f>(G23+G24)/2*$J$5</f>
        <v>0</v>
      </c>
      <c r="I24" s="260">
        <f>RevReqDetR!H24</f>
        <v>396346.9</v>
      </c>
      <c r="J24" s="260">
        <f>RevReqDetR!M24</f>
        <v>152498.79</v>
      </c>
      <c r="K24" s="169">
        <f t="shared" si="12"/>
        <v>243848.11000000002</v>
      </c>
      <c r="L24" s="260">
        <f>RevReqDetR!N24</f>
        <v>0</v>
      </c>
      <c r="M24" s="260">
        <f>RevReqDetR!AA24</f>
        <v>0</v>
      </c>
      <c r="N24" s="260">
        <f>L24+M24</f>
        <v>0</v>
      </c>
      <c r="O24" s="260">
        <f>RevReqDetR!AI24</f>
        <v>25875.7</v>
      </c>
      <c r="P24" s="260">
        <f>RevReqDetR!K24</f>
        <v>152498.79</v>
      </c>
      <c r="Q24" s="260">
        <f>RevReqDetR!T24</f>
        <v>0</v>
      </c>
      <c r="R24" s="260">
        <f>RevReqDetR!W24</f>
        <v>35329.550000000003</v>
      </c>
      <c r="S24" s="260">
        <f>RevReqDetR!X24</f>
        <v>0</v>
      </c>
      <c r="T24" s="260">
        <f>RevReqDetR!Y24</f>
        <v>0</v>
      </c>
      <c r="U24" s="260">
        <f>P24+Q24-R24+S24-T24</f>
        <v>117169.24</v>
      </c>
      <c r="V24" s="260">
        <f>RevReqDetR!L24</f>
        <v>0</v>
      </c>
      <c r="W24" s="260">
        <f t="shared" ref="W24:W87" si="14">F24+H24-K24+N24+O24-U24-V24</f>
        <v>78150.363704510222</v>
      </c>
      <c r="Z24" s="46"/>
      <c r="AA24" s="15">
        <v>2</v>
      </c>
      <c r="AB24" t="str">
        <f t="shared" si="10"/>
        <v>Oct 2009 - Sep 2010</v>
      </c>
      <c r="AD24" s="7">
        <v>78150.363704510222</v>
      </c>
      <c r="AE24" s="8">
        <f t="shared" si="11"/>
        <v>0</v>
      </c>
      <c r="AF24" s="8"/>
    </row>
    <row r="25" spans="1:32" hidden="1" outlineLevel="1" x14ac:dyDescent="0.2">
      <c r="A25">
        <f t="shared" si="1"/>
        <v>2010</v>
      </c>
      <c r="B25" s="259">
        <v>40210</v>
      </c>
      <c r="C25" s="169">
        <f>RevReqDetR!Q25</f>
        <v>46384154.280000001</v>
      </c>
      <c r="D25" s="260">
        <f>RevReqDetR!U25</f>
        <v>516896.09000000008</v>
      </c>
      <c r="E25" s="169">
        <f t="shared" ref="E25:E88" si="15">C25+D25</f>
        <v>46901050.370000005</v>
      </c>
      <c r="F25" s="169">
        <f>RevReqDetR!E25+RevReqDetR!V25</f>
        <v>387188.4815282108</v>
      </c>
      <c r="G25" s="169">
        <f>RevReqDetR!AG25</f>
        <v>0</v>
      </c>
      <c r="H25" s="169">
        <f t="shared" ref="H25:H88" si="16">(G24+G25)/2*$J$5</f>
        <v>0</v>
      </c>
      <c r="I25" s="260">
        <f>RevReqDetR!H25</f>
        <v>377542.48000000004</v>
      </c>
      <c r="J25" s="260">
        <f>RevReqDetR!M25</f>
        <v>347613.8</v>
      </c>
      <c r="K25" s="169">
        <f t="shared" si="12"/>
        <v>29928.680000000051</v>
      </c>
      <c r="L25" s="260">
        <f>RevReqDetR!N25</f>
        <v>0</v>
      </c>
      <c r="M25" s="260">
        <f>RevReqDetR!AA25</f>
        <v>0</v>
      </c>
      <c r="N25" s="260">
        <f t="shared" ref="N25:N88" si="17">L25+M25</f>
        <v>0</v>
      </c>
      <c r="O25" s="260">
        <f>RevReqDetR!AI25</f>
        <v>27816.729999999996</v>
      </c>
      <c r="P25" s="260">
        <f>RevReqDetR!K25</f>
        <v>347613.8</v>
      </c>
      <c r="Q25" s="260">
        <f>RevReqDetR!T25</f>
        <v>451470.6100000001</v>
      </c>
      <c r="R25" s="260">
        <f>RevReqDetR!W25</f>
        <v>0</v>
      </c>
      <c r="S25" s="260">
        <f>RevReqDetR!X25</f>
        <v>0</v>
      </c>
      <c r="T25" s="260">
        <f>RevReqDetR!Y25</f>
        <v>0</v>
      </c>
      <c r="U25" s="260">
        <f t="shared" ref="U25:U88" si="18">P25+Q25-R25+S25-T25</f>
        <v>799084.41000000015</v>
      </c>
      <c r="V25" s="260">
        <f>RevReqDetR!L25</f>
        <v>0</v>
      </c>
      <c r="W25" s="260">
        <f t="shared" si="14"/>
        <v>-414007.87847178942</v>
      </c>
      <c r="Z25" s="46"/>
      <c r="AA25" s="15">
        <v>2</v>
      </c>
      <c r="AB25" t="str">
        <f t="shared" si="10"/>
        <v>Oct 2009 - Sep 2010</v>
      </c>
      <c r="AD25" s="7">
        <v>-414007.87847178942</v>
      </c>
      <c r="AE25" s="8">
        <f t="shared" si="11"/>
        <v>0</v>
      </c>
      <c r="AF25" s="8"/>
    </row>
    <row r="26" spans="1:32" hidden="1" outlineLevel="1" x14ac:dyDescent="0.2">
      <c r="A26">
        <f t="shared" si="1"/>
        <v>2010</v>
      </c>
      <c r="B26" s="259">
        <v>40238</v>
      </c>
      <c r="C26" s="169">
        <f>RevReqDetR!Q26</f>
        <v>48451264.170000002</v>
      </c>
      <c r="D26" s="260">
        <f>RevReqDetR!U26</f>
        <v>727470.9800000001</v>
      </c>
      <c r="E26" s="169">
        <f t="shared" si="15"/>
        <v>49178735.149999999</v>
      </c>
      <c r="F26" s="169">
        <f>RevReqDetR!E26+RevReqDetR!V26</f>
        <v>444631.65128641191</v>
      </c>
      <c r="G26" s="169">
        <f>RevReqDetR!AG26</f>
        <v>0</v>
      </c>
      <c r="H26" s="169">
        <f t="shared" si="16"/>
        <v>0</v>
      </c>
      <c r="I26" s="260">
        <f>RevReqDetR!H26</f>
        <v>435759.78000000009</v>
      </c>
      <c r="J26" s="260">
        <f>RevReqDetR!M26</f>
        <v>210574.89</v>
      </c>
      <c r="K26" s="169">
        <f t="shared" si="12"/>
        <v>225184.89000000007</v>
      </c>
      <c r="L26" s="260">
        <f>RevReqDetR!N26</f>
        <v>0</v>
      </c>
      <c r="M26" s="260">
        <f>RevReqDetR!AA26</f>
        <v>0</v>
      </c>
      <c r="N26" s="260">
        <f t="shared" si="17"/>
        <v>0</v>
      </c>
      <c r="O26" s="260">
        <f>RevReqDetR!AI26</f>
        <v>42720.97</v>
      </c>
      <c r="P26" s="260">
        <f>RevReqDetR!K26</f>
        <v>210574.89</v>
      </c>
      <c r="Q26" s="260">
        <f>RevReqDetR!T26</f>
        <v>0</v>
      </c>
      <c r="R26" s="260">
        <f>RevReqDetR!W26</f>
        <v>130406.01</v>
      </c>
      <c r="S26" s="260">
        <f>RevReqDetR!X26</f>
        <v>0</v>
      </c>
      <c r="T26" s="260">
        <f>RevReqDetR!Y26</f>
        <v>0</v>
      </c>
      <c r="U26" s="260">
        <f t="shared" si="18"/>
        <v>80168.880000000019</v>
      </c>
      <c r="V26" s="260">
        <f>RevReqDetR!L26</f>
        <v>0</v>
      </c>
      <c r="W26" s="260">
        <f t="shared" si="14"/>
        <v>181998.85128641187</v>
      </c>
      <c r="Z26" s="46"/>
      <c r="AA26" s="15">
        <v>1</v>
      </c>
      <c r="AB26" t="str">
        <f t="shared" si="10"/>
        <v>Oct 2009 - Sep 2010</v>
      </c>
      <c r="AD26" s="7">
        <v>181998.85128641187</v>
      </c>
      <c r="AE26" s="8">
        <f t="shared" si="11"/>
        <v>0</v>
      </c>
      <c r="AF26" s="8"/>
    </row>
    <row r="27" spans="1:32" hidden="1" outlineLevel="1" x14ac:dyDescent="0.2">
      <c r="A27">
        <f t="shared" si="1"/>
        <v>2010</v>
      </c>
      <c r="B27" s="259">
        <v>40269</v>
      </c>
      <c r="C27" s="169">
        <f>RevReqDetR!Q27</f>
        <v>49472251.900000006</v>
      </c>
      <c r="D27" s="260">
        <f>RevReqDetR!U27</f>
        <v>1293287.6800000002</v>
      </c>
      <c r="E27" s="169">
        <f t="shared" si="15"/>
        <v>50765539.580000006</v>
      </c>
      <c r="F27" s="169">
        <f>RevReqDetR!E27+RevReqDetR!V27</f>
        <v>450111.66366200853</v>
      </c>
      <c r="G27" s="169">
        <f>RevReqDetR!AG27</f>
        <v>0</v>
      </c>
      <c r="H27" s="169">
        <f t="shared" si="16"/>
        <v>0</v>
      </c>
      <c r="I27" s="260">
        <f>RevReqDetR!H27</f>
        <v>438963.43000000011</v>
      </c>
      <c r="J27" s="260">
        <f>RevReqDetR!M27</f>
        <v>565816.69999999995</v>
      </c>
      <c r="K27" s="169">
        <f t="shared" si="12"/>
        <v>-126853.26999999984</v>
      </c>
      <c r="L27" s="260">
        <f>RevReqDetR!N27</f>
        <v>0</v>
      </c>
      <c r="M27" s="260">
        <f>RevReqDetR!AA27</f>
        <v>0</v>
      </c>
      <c r="N27" s="260">
        <f t="shared" si="17"/>
        <v>0</v>
      </c>
      <c r="O27" s="260">
        <f>RevReqDetR!AI27</f>
        <v>38027.550000000003</v>
      </c>
      <c r="P27" s="260">
        <f>RevReqDetR!K27</f>
        <v>565816.69999999995</v>
      </c>
      <c r="Q27" s="260">
        <f>RevReqDetR!T27</f>
        <v>0</v>
      </c>
      <c r="R27" s="260">
        <f>RevReqDetR!W27</f>
        <v>0</v>
      </c>
      <c r="S27" s="260">
        <f>RevReqDetR!X27</f>
        <v>0</v>
      </c>
      <c r="T27" s="260">
        <f>RevReqDetR!Y27</f>
        <v>0</v>
      </c>
      <c r="U27" s="260">
        <f t="shared" si="18"/>
        <v>565816.69999999995</v>
      </c>
      <c r="V27" s="260">
        <f>RevReqDetR!L27</f>
        <v>0</v>
      </c>
      <c r="W27" s="260">
        <f t="shared" si="14"/>
        <v>49175.783662008471</v>
      </c>
      <c r="Z27" s="46"/>
      <c r="AA27" s="15">
        <v>2</v>
      </c>
      <c r="AB27" t="str">
        <f t="shared" si="10"/>
        <v>Oct 2009 - Sep 2010</v>
      </c>
      <c r="AD27" s="7">
        <v>49175.783662008471</v>
      </c>
      <c r="AE27" s="8">
        <f t="shared" si="11"/>
        <v>0</v>
      </c>
      <c r="AF27" s="8"/>
    </row>
    <row r="28" spans="1:32" hidden="1" outlineLevel="1" x14ac:dyDescent="0.2">
      <c r="A28">
        <f t="shared" si="1"/>
        <v>2010</v>
      </c>
      <c r="B28" s="259">
        <v>40299</v>
      </c>
      <c r="C28" s="169">
        <f>RevReqDetR!Q28</f>
        <v>50956531.700000003</v>
      </c>
      <c r="D28" s="260">
        <f>RevReqDetR!U28</f>
        <v>2199554.7300000004</v>
      </c>
      <c r="E28" s="169">
        <f t="shared" si="15"/>
        <v>53156086.430000007</v>
      </c>
      <c r="F28" s="169">
        <f>RevReqDetR!E28+RevReqDetR!V28</f>
        <v>488527.49197582999</v>
      </c>
      <c r="G28" s="169">
        <f>RevReqDetR!AG28</f>
        <v>0</v>
      </c>
      <c r="H28" s="169">
        <f t="shared" si="16"/>
        <v>0</v>
      </c>
      <c r="I28" s="260">
        <f>RevReqDetR!H28</f>
        <v>471056.86000000004</v>
      </c>
      <c r="J28" s="260">
        <f>RevReqDetR!M28</f>
        <v>901791.17000000039</v>
      </c>
      <c r="K28" s="169">
        <f t="shared" si="12"/>
        <v>-430734.31000000035</v>
      </c>
      <c r="L28" s="260">
        <f>RevReqDetR!N28</f>
        <v>4475.8899999995483</v>
      </c>
      <c r="M28" s="260">
        <f>RevReqDetR!AA28</f>
        <v>0</v>
      </c>
      <c r="N28" s="260">
        <f t="shared" si="17"/>
        <v>4475.8899999995483</v>
      </c>
      <c r="O28" s="260">
        <f>RevReqDetR!AI28</f>
        <v>28010.229999999996</v>
      </c>
      <c r="P28" s="260">
        <f>RevReqDetR!K28</f>
        <v>906267.05999999994</v>
      </c>
      <c r="Q28" s="260">
        <f>RevReqDetR!T28</f>
        <v>0</v>
      </c>
      <c r="R28" s="260">
        <f>RevReqDetR!W28</f>
        <v>0</v>
      </c>
      <c r="S28" s="260">
        <f>RevReqDetR!X28</f>
        <v>0</v>
      </c>
      <c r="T28" s="260">
        <f>RevReqDetR!Y28</f>
        <v>0</v>
      </c>
      <c r="U28" s="260">
        <f t="shared" si="18"/>
        <v>906267.05999999994</v>
      </c>
      <c r="V28" s="260">
        <f>RevReqDetR!L28</f>
        <v>0</v>
      </c>
      <c r="W28" s="260">
        <f t="shared" si="14"/>
        <v>45480.861975829932</v>
      </c>
      <c r="Z28" s="46"/>
      <c r="AA28" s="15">
        <v>2</v>
      </c>
      <c r="AB28" t="str">
        <f t="shared" si="10"/>
        <v>Oct 2009 - Sep 2010</v>
      </c>
      <c r="AD28" s="7">
        <v>45480.861975829932</v>
      </c>
      <c r="AE28" s="8">
        <f t="shared" si="11"/>
        <v>0</v>
      </c>
      <c r="AF28" s="8"/>
    </row>
    <row r="29" spans="1:32" hidden="1" outlineLevel="1" x14ac:dyDescent="0.2">
      <c r="A29">
        <f t="shared" si="1"/>
        <v>2010</v>
      </c>
      <c r="B29" s="259">
        <v>40330</v>
      </c>
      <c r="C29" s="169">
        <f>RevReqDetR!Q29</f>
        <v>53544961.380000003</v>
      </c>
      <c r="D29" s="260">
        <f>RevReqDetR!U29</f>
        <v>3273228.7300000004</v>
      </c>
      <c r="E29" s="169">
        <f t="shared" si="15"/>
        <v>56818190.109999999</v>
      </c>
      <c r="F29" s="169">
        <f>RevReqDetR!E29+RevReqDetR!V29</f>
        <v>496561.80221398739</v>
      </c>
      <c r="G29" s="169">
        <f>RevReqDetR!AG29</f>
        <v>0</v>
      </c>
      <c r="H29" s="169">
        <f t="shared" si="16"/>
        <v>0</v>
      </c>
      <c r="I29" s="260">
        <f>RevReqDetR!H29</f>
        <v>470796.35000000003</v>
      </c>
      <c r="J29" s="260">
        <f>RevReqDetR!M29</f>
        <v>470796.35000000003</v>
      </c>
      <c r="K29" s="169">
        <f t="shared" si="12"/>
        <v>0</v>
      </c>
      <c r="L29" s="260">
        <f>RevReqDetR!N29</f>
        <v>630575.31999999983</v>
      </c>
      <c r="M29" s="260">
        <f>RevReqDetR!AA29</f>
        <v>0</v>
      </c>
      <c r="N29" s="260">
        <f t="shared" si="17"/>
        <v>630575.31999999983</v>
      </c>
      <c r="O29" s="260">
        <f>RevReqDetR!AI29</f>
        <v>31272.460000000003</v>
      </c>
      <c r="P29" s="260">
        <f>RevReqDetR!K29</f>
        <v>1073674</v>
      </c>
      <c r="Q29" s="260">
        <f>RevReqDetR!T29</f>
        <v>0</v>
      </c>
      <c r="R29" s="260">
        <f>RevReqDetR!W29</f>
        <v>4072.22</v>
      </c>
      <c r="S29" s="260">
        <f>RevReqDetR!X29</f>
        <v>0</v>
      </c>
      <c r="T29" s="260">
        <f>RevReqDetR!Y29</f>
        <v>0</v>
      </c>
      <c r="U29" s="260">
        <f t="shared" si="18"/>
        <v>1069601.78</v>
      </c>
      <c r="V29" s="260">
        <f>RevReqDetR!L29</f>
        <v>27697.67</v>
      </c>
      <c r="W29" s="260">
        <f t="shared" si="14"/>
        <v>61110.132213987104</v>
      </c>
      <c r="Z29" s="46"/>
      <c r="AA29" s="15">
        <v>2</v>
      </c>
      <c r="AB29" t="str">
        <f t="shared" si="10"/>
        <v>Oct 2009 - Sep 2010</v>
      </c>
      <c r="AD29" s="7">
        <v>61110.132213987104</v>
      </c>
      <c r="AE29" s="8">
        <f t="shared" si="11"/>
        <v>0</v>
      </c>
      <c r="AF29" s="8"/>
    </row>
    <row r="30" spans="1:32" hidden="1" outlineLevel="1" x14ac:dyDescent="0.2">
      <c r="A30">
        <f t="shared" si="1"/>
        <v>2010</v>
      </c>
      <c r="B30" s="259">
        <v>40360</v>
      </c>
      <c r="C30" s="169">
        <f>RevReqDetR!Q30</f>
        <v>54241650.510000005</v>
      </c>
      <c r="D30" s="260">
        <f>RevReqDetR!U30</f>
        <v>1224925.0400000005</v>
      </c>
      <c r="E30" s="169">
        <f t="shared" si="15"/>
        <v>55466575.550000004</v>
      </c>
      <c r="F30" s="169">
        <f>RevReqDetR!E30+RevReqDetR!V30</f>
        <v>534232.54449612449</v>
      </c>
      <c r="G30" s="169">
        <f>RevReqDetR!AG30</f>
        <v>0</v>
      </c>
      <c r="H30" s="169">
        <f t="shared" si="16"/>
        <v>0</v>
      </c>
      <c r="I30" s="260">
        <f>RevReqDetR!H30</f>
        <v>501039.52999999991</v>
      </c>
      <c r="J30" s="260">
        <f>RevReqDetR!M30</f>
        <v>501039.52999999991</v>
      </c>
      <c r="K30" s="169">
        <f t="shared" si="12"/>
        <v>0</v>
      </c>
      <c r="L30" s="260">
        <f>RevReqDetR!N30</f>
        <v>716500.87</v>
      </c>
      <c r="M30" s="260">
        <f>RevReqDetR!AA30</f>
        <v>0</v>
      </c>
      <c r="N30" s="260">
        <f t="shared" si="17"/>
        <v>716500.87</v>
      </c>
      <c r="O30" s="260">
        <f>RevReqDetR!AI30</f>
        <v>-16853.309999999998</v>
      </c>
      <c r="P30" s="260">
        <f>RevReqDetR!K30</f>
        <v>1218558.24</v>
      </c>
      <c r="Q30" s="260">
        <f>RevReqDetR!T30</f>
        <v>689310.56999999983</v>
      </c>
      <c r="R30" s="260">
        <f>RevReqDetR!W30</f>
        <v>0</v>
      </c>
      <c r="S30" s="260">
        <f>RevReqDetR!X30</f>
        <v>0</v>
      </c>
      <c r="T30" s="260">
        <f>RevReqDetR!Y30</f>
        <v>0</v>
      </c>
      <c r="U30" s="260">
        <f t="shared" si="18"/>
        <v>1907868.8099999998</v>
      </c>
      <c r="V30" s="260">
        <f>RevReqDetR!L30</f>
        <v>-1017.84</v>
      </c>
      <c r="W30" s="260">
        <f t="shared" si="14"/>
        <v>-672970.86550387542</v>
      </c>
      <c r="Z30" s="46"/>
      <c r="AA30" s="15">
        <v>2</v>
      </c>
      <c r="AB30" t="str">
        <f t="shared" si="10"/>
        <v>Oct 2009 - Sep 2010</v>
      </c>
      <c r="AD30" s="7">
        <v>-672970.86550387542</v>
      </c>
      <c r="AE30" s="8">
        <f t="shared" si="11"/>
        <v>0</v>
      </c>
      <c r="AF30" s="8"/>
    </row>
    <row r="31" spans="1:32" hidden="1" outlineLevel="1" x14ac:dyDescent="0.2">
      <c r="A31">
        <f t="shared" si="1"/>
        <v>2010</v>
      </c>
      <c r="B31" s="259">
        <v>40391</v>
      </c>
      <c r="C31" s="169">
        <f>RevReqDetR!Q31</f>
        <v>53648100.380000003</v>
      </c>
      <c r="D31" s="260">
        <f>RevReqDetR!U31</f>
        <v>2485342.6400000006</v>
      </c>
      <c r="E31" s="169">
        <f t="shared" si="15"/>
        <v>56133443.020000003</v>
      </c>
      <c r="F31" s="169">
        <f>RevReqDetR!E31+RevReqDetR!V31</f>
        <v>524255.36511668918</v>
      </c>
      <c r="G31" s="169">
        <f>RevReqDetR!AG31</f>
        <v>0</v>
      </c>
      <c r="H31" s="169">
        <f t="shared" si="16"/>
        <v>0</v>
      </c>
      <c r="I31" s="260">
        <f>RevReqDetR!H31</f>
        <v>504618.47000000003</v>
      </c>
      <c r="J31" s="260">
        <f>RevReqDetR!M31</f>
        <v>504618.47000000003</v>
      </c>
      <c r="K31" s="169">
        <f t="shared" si="12"/>
        <v>0</v>
      </c>
      <c r="L31" s="260">
        <f>RevReqDetR!N31</f>
        <v>755799.13000000012</v>
      </c>
      <c r="M31" s="260">
        <f>RevReqDetR!AA31</f>
        <v>0</v>
      </c>
      <c r="N31" s="260">
        <f t="shared" si="17"/>
        <v>755799.13000000012</v>
      </c>
      <c r="O31" s="260">
        <f>RevReqDetR!AI31</f>
        <v>10869.640000000001</v>
      </c>
      <c r="P31" s="260">
        <f>RevReqDetR!K31</f>
        <v>1260417.6000000001</v>
      </c>
      <c r="Q31" s="260">
        <f>RevReqDetR!T31</f>
        <v>0</v>
      </c>
      <c r="R31" s="260">
        <f>RevReqDetR!W31</f>
        <v>20142.87</v>
      </c>
      <c r="S31" s="260">
        <f>RevReqDetR!X31</f>
        <v>0</v>
      </c>
      <c r="T31" s="260">
        <f>RevReqDetR!Y31</f>
        <v>0</v>
      </c>
      <c r="U31" s="260">
        <f t="shared" si="18"/>
        <v>1240274.73</v>
      </c>
      <c r="V31" s="260">
        <f>RevReqDetR!L31</f>
        <v>0</v>
      </c>
      <c r="W31" s="260">
        <f t="shared" si="14"/>
        <v>50649.405116689159</v>
      </c>
      <c r="Z31" s="46"/>
      <c r="AA31" s="15">
        <v>1</v>
      </c>
      <c r="AB31" t="str">
        <f t="shared" si="10"/>
        <v>Oct 2009 - Sep 2010</v>
      </c>
      <c r="AD31" s="7">
        <v>50649.405116689159</v>
      </c>
      <c r="AE31" s="8">
        <f t="shared" si="11"/>
        <v>0</v>
      </c>
      <c r="AF31" s="8"/>
    </row>
    <row r="32" spans="1:32" hidden="1" outlineLevel="1" x14ac:dyDescent="0.2">
      <c r="A32">
        <f t="shared" si="1"/>
        <v>2010</v>
      </c>
      <c r="B32" s="259">
        <v>40422</v>
      </c>
      <c r="C32" s="169">
        <f>RevReqDetR!Q32</f>
        <v>53261353.060000002</v>
      </c>
      <c r="D32" s="260">
        <f>RevReqDetR!U32</f>
        <v>3701469.3500000006</v>
      </c>
      <c r="E32" s="169">
        <f t="shared" si="15"/>
        <v>56962822.410000004</v>
      </c>
      <c r="F32" s="169">
        <f>RevReqDetR!E32+RevReqDetR!V32</f>
        <v>513804.56222801964</v>
      </c>
      <c r="G32" s="169">
        <f>RevReqDetR!AG32</f>
        <v>0</v>
      </c>
      <c r="H32" s="169">
        <f t="shared" si="16"/>
        <v>0</v>
      </c>
      <c r="I32" s="260">
        <f>RevReqDetR!H32</f>
        <v>482663.39</v>
      </c>
      <c r="J32" s="260">
        <f>RevReqDetR!M32</f>
        <v>482663.39</v>
      </c>
      <c r="K32" s="169">
        <f t="shared" si="12"/>
        <v>0</v>
      </c>
      <c r="L32" s="260">
        <f>RevReqDetR!N32</f>
        <v>733463.32</v>
      </c>
      <c r="M32" s="260">
        <f>RevReqDetR!AA32</f>
        <v>0</v>
      </c>
      <c r="N32" s="260">
        <f t="shared" si="17"/>
        <v>733463.32</v>
      </c>
      <c r="O32" s="260">
        <f>RevReqDetR!AI32</f>
        <v>45417.58</v>
      </c>
      <c r="P32" s="260">
        <f>RevReqDetR!K32</f>
        <v>1216126.71</v>
      </c>
      <c r="Q32" s="260">
        <f>RevReqDetR!T32</f>
        <v>0</v>
      </c>
      <c r="R32" s="260">
        <f>RevReqDetR!W32</f>
        <v>0</v>
      </c>
      <c r="S32" s="260">
        <f>RevReqDetR!X32</f>
        <v>0</v>
      </c>
      <c r="T32" s="260">
        <f>RevReqDetR!Y32</f>
        <v>0</v>
      </c>
      <c r="U32" s="260">
        <f t="shared" si="18"/>
        <v>1216126.71</v>
      </c>
      <c r="V32" s="260">
        <f>RevReqDetR!L32</f>
        <v>0</v>
      </c>
      <c r="W32" s="260">
        <f t="shared" si="14"/>
        <v>76558.752228019759</v>
      </c>
      <c r="Z32" s="46"/>
      <c r="AA32" s="15">
        <v>2</v>
      </c>
      <c r="AB32" t="str">
        <f t="shared" si="10"/>
        <v>Oct 2009 - Sep 2010</v>
      </c>
      <c r="AD32" s="7">
        <v>76558.752228019759</v>
      </c>
      <c r="AE32" s="8">
        <f t="shared" si="11"/>
        <v>0</v>
      </c>
      <c r="AF32" s="8"/>
    </row>
    <row r="33" spans="1:32" hidden="1" outlineLevel="1" x14ac:dyDescent="0.2">
      <c r="A33">
        <f t="shared" si="1"/>
        <v>2010</v>
      </c>
      <c r="B33" s="259">
        <v>40452</v>
      </c>
      <c r="C33" s="169">
        <f>RevReqDetR!Q33</f>
        <v>52800149.550000004</v>
      </c>
      <c r="D33" s="260">
        <f>RevReqDetR!U33</f>
        <v>4707603.870000001</v>
      </c>
      <c r="E33" s="169">
        <f t="shared" si="15"/>
        <v>57507753.420000002</v>
      </c>
      <c r="F33" s="169">
        <f>RevReqDetR!E33+RevReqDetR!V33</f>
        <v>537736.61582183593</v>
      </c>
      <c r="G33" s="169">
        <f>RevReqDetR!AG33</f>
        <v>0</v>
      </c>
      <c r="H33" s="169">
        <f t="shared" si="16"/>
        <v>0</v>
      </c>
      <c r="I33" s="260">
        <f>RevReqDetR!H33</f>
        <v>493402.00999999995</v>
      </c>
      <c r="J33" s="260">
        <f>RevReqDetR!M33</f>
        <v>493402.00999999995</v>
      </c>
      <c r="K33" s="169">
        <f t="shared" si="12"/>
        <v>0</v>
      </c>
      <c r="L33" s="260">
        <f>RevReqDetR!N33</f>
        <v>512732.51000000007</v>
      </c>
      <c r="M33" s="260">
        <f>RevReqDetR!AA33</f>
        <v>0</v>
      </c>
      <c r="N33" s="260">
        <f t="shared" si="17"/>
        <v>512732.51000000007</v>
      </c>
      <c r="O33" s="260">
        <f>RevReqDetR!AI33</f>
        <v>-4288.329999999999</v>
      </c>
      <c r="P33" s="260">
        <f>RevReqDetR!K33</f>
        <v>1006134.52</v>
      </c>
      <c r="Q33" s="260">
        <f>RevReqDetR!T33</f>
        <v>0</v>
      </c>
      <c r="R33" s="260">
        <f>RevReqDetR!W33</f>
        <v>13450</v>
      </c>
      <c r="S33" s="260">
        <f>RevReqDetR!X33</f>
        <v>0</v>
      </c>
      <c r="T33" s="260">
        <f>RevReqDetR!Y33</f>
        <v>0</v>
      </c>
      <c r="U33" s="260">
        <f t="shared" si="18"/>
        <v>992684.52</v>
      </c>
      <c r="V33" s="260">
        <f>RevReqDetR!L33</f>
        <v>0</v>
      </c>
      <c r="W33" s="260">
        <f t="shared" si="14"/>
        <v>53496.275821836083</v>
      </c>
      <c r="Z33" s="46"/>
      <c r="AA33" s="15">
        <v>2</v>
      </c>
      <c r="AB33" t="str">
        <f t="shared" si="10"/>
        <v>Oct 2010 - Sep 2011</v>
      </c>
      <c r="AD33" s="7">
        <v>53496.275821836083</v>
      </c>
      <c r="AE33" s="8">
        <f t="shared" si="11"/>
        <v>0</v>
      </c>
      <c r="AF33" s="8"/>
    </row>
    <row r="34" spans="1:32" hidden="1" outlineLevel="1" x14ac:dyDescent="0.2">
      <c r="A34">
        <f t="shared" si="1"/>
        <v>2010</v>
      </c>
      <c r="B34" s="259">
        <v>40483</v>
      </c>
      <c r="C34" s="169">
        <f>RevReqDetR!Q34</f>
        <v>52441939.530000001</v>
      </c>
      <c r="D34" s="260">
        <f>RevReqDetR!U34</f>
        <v>2026577.8200000012</v>
      </c>
      <c r="E34" s="169">
        <f t="shared" si="15"/>
        <v>54468517.350000001</v>
      </c>
      <c r="F34" s="169">
        <f>RevReqDetR!E34+RevReqDetR!V34</f>
        <v>493468.51390024554</v>
      </c>
      <c r="G34" s="169">
        <f>RevReqDetR!AG34</f>
        <v>0</v>
      </c>
      <c r="H34" s="169">
        <f t="shared" si="16"/>
        <v>0</v>
      </c>
      <c r="I34" s="260">
        <f>RevReqDetR!H34</f>
        <v>473098.23000000004</v>
      </c>
      <c r="J34" s="260">
        <f>RevReqDetR!M34</f>
        <v>473098.23000000004</v>
      </c>
      <c r="K34" s="169">
        <f t="shared" si="12"/>
        <v>0</v>
      </c>
      <c r="L34" s="260">
        <f>RevReqDetR!N34</f>
        <v>370750.01999999996</v>
      </c>
      <c r="M34" s="260">
        <f>RevReqDetR!AA34</f>
        <v>0</v>
      </c>
      <c r="N34" s="260">
        <f t="shared" si="17"/>
        <v>370750.01999999996</v>
      </c>
      <c r="O34" s="260">
        <f>RevReqDetR!AI34</f>
        <v>11045.179999999998</v>
      </c>
      <c r="P34" s="260">
        <f>RevReqDetR!K34</f>
        <v>843848.25</v>
      </c>
      <c r="Q34" s="260">
        <f>RevReqDetR!T34</f>
        <v>358711.62000000023</v>
      </c>
      <c r="R34" s="260">
        <f>RevReqDetR!W34</f>
        <v>0</v>
      </c>
      <c r="S34" s="260">
        <f>RevReqDetR!X34</f>
        <v>0</v>
      </c>
      <c r="T34" s="260">
        <f>RevReqDetR!Y34</f>
        <v>0</v>
      </c>
      <c r="U34" s="260">
        <f t="shared" si="18"/>
        <v>1202559.8700000001</v>
      </c>
      <c r="V34" s="260">
        <f>RevReqDetR!L34</f>
        <v>0</v>
      </c>
      <c r="W34" s="260">
        <f t="shared" si="14"/>
        <v>-327296.1560997545</v>
      </c>
      <c r="Z34" s="46"/>
      <c r="AA34" s="15">
        <v>2</v>
      </c>
      <c r="AB34" t="str">
        <f t="shared" si="10"/>
        <v>Oct 2010 - Sep 2011</v>
      </c>
      <c r="AD34" s="7">
        <v>-327296.1560997545</v>
      </c>
      <c r="AE34" s="8">
        <f t="shared" si="11"/>
        <v>0</v>
      </c>
      <c r="AF34" s="8"/>
    </row>
    <row r="35" spans="1:32" hidden="1" outlineLevel="1" x14ac:dyDescent="0.2">
      <c r="A35">
        <f t="shared" si="1"/>
        <v>2010</v>
      </c>
      <c r="B35" s="259">
        <v>40513</v>
      </c>
      <c r="C35" s="169">
        <f>RevReqDetR!Q35</f>
        <v>62387945.289999999</v>
      </c>
      <c r="D35" s="260">
        <f>RevReqDetR!U35</f>
        <v>2636299.0200000014</v>
      </c>
      <c r="E35" s="169">
        <f t="shared" si="15"/>
        <v>65024244.310000002</v>
      </c>
      <c r="F35" s="169">
        <f>RevReqDetR!E35+RevReqDetR!V35</f>
        <v>542111.30462157354</v>
      </c>
      <c r="G35" s="169">
        <f>RevReqDetR!AG35</f>
        <v>0</v>
      </c>
      <c r="H35" s="169">
        <f t="shared" si="16"/>
        <v>0</v>
      </c>
      <c r="I35" s="260">
        <f>RevReqDetR!H35</f>
        <v>513264.96</v>
      </c>
      <c r="J35" s="260">
        <f>RevReqDetR!M35</f>
        <v>513264.96</v>
      </c>
      <c r="K35" s="169">
        <f t="shared" si="12"/>
        <v>0</v>
      </c>
      <c r="L35" s="260">
        <f>RevReqDetR!N35</f>
        <v>96456.239999999932</v>
      </c>
      <c r="M35" s="260">
        <f>RevReqDetR!AA35</f>
        <v>0</v>
      </c>
      <c r="N35" s="260">
        <f t="shared" si="17"/>
        <v>96456.239999999932</v>
      </c>
      <c r="O35" s="260">
        <f>RevReqDetR!AI35</f>
        <v>18610.52</v>
      </c>
      <c r="P35" s="260">
        <f>RevReqDetR!K35</f>
        <v>609721.19999999995</v>
      </c>
      <c r="Q35" s="260">
        <f>RevReqDetR!T35</f>
        <v>0</v>
      </c>
      <c r="R35" s="260">
        <f>RevReqDetR!W35</f>
        <v>0</v>
      </c>
      <c r="S35" s="260">
        <f>RevReqDetR!X35</f>
        <v>0</v>
      </c>
      <c r="T35" s="260">
        <f>RevReqDetR!Y35</f>
        <v>0</v>
      </c>
      <c r="U35" s="260">
        <f t="shared" si="18"/>
        <v>609721.19999999995</v>
      </c>
      <c r="V35" s="260">
        <f>RevReqDetR!L35</f>
        <v>0</v>
      </c>
      <c r="W35" s="260">
        <f t="shared" si="14"/>
        <v>47456.864621573593</v>
      </c>
      <c r="Z35" s="46"/>
      <c r="AA35" s="15">
        <v>2</v>
      </c>
      <c r="AB35" t="str">
        <f t="shared" si="10"/>
        <v>Oct 2010 - Sep 2011</v>
      </c>
      <c r="AD35" s="7">
        <v>47456.864621573593</v>
      </c>
      <c r="AE35" s="8">
        <f t="shared" si="11"/>
        <v>0</v>
      </c>
      <c r="AF35" s="8"/>
    </row>
    <row r="36" spans="1:32" hidden="1" outlineLevel="1" x14ac:dyDescent="0.2">
      <c r="A36">
        <f t="shared" si="1"/>
        <v>2011</v>
      </c>
      <c r="B36" s="259">
        <v>40544</v>
      </c>
      <c r="C36" s="169">
        <f>RevReqDetR!Q36</f>
        <v>63719443.859999999</v>
      </c>
      <c r="D36" s="260">
        <f>RevReqDetR!U36</f>
        <v>3072910.3200000012</v>
      </c>
      <c r="E36" s="169">
        <f t="shared" si="15"/>
        <v>66792354.18</v>
      </c>
      <c r="F36" s="169">
        <f>RevReqDetR!E36+RevReqDetR!V36</f>
        <v>619251.86949785752</v>
      </c>
      <c r="G36" s="169">
        <f>RevReqDetR!AG36</f>
        <v>0</v>
      </c>
      <c r="H36" s="169">
        <f t="shared" si="16"/>
        <v>0</v>
      </c>
      <c r="I36" s="260">
        <f>RevReqDetR!H36</f>
        <v>584416.33000000007</v>
      </c>
      <c r="J36" s="260">
        <f>RevReqDetR!M36</f>
        <v>435245.76</v>
      </c>
      <c r="K36" s="169">
        <f t="shared" si="12"/>
        <v>149170.57000000007</v>
      </c>
      <c r="L36" s="260">
        <f>RevReqDetR!N36</f>
        <v>0</v>
      </c>
      <c r="M36" s="260">
        <f>RevReqDetR!AA36</f>
        <v>0</v>
      </c>
      <c r="N36" s="260">
        <f t="shared" si="17"/>
        <v>0</v>
      </c>
      <c r="O36" s="260">
        <f>RevReqDetR!AI36</f>
        <v>13072.369999999997</v>
      </c>
      <c r="P36" s="260">
        <f>RevReqDetR!K36</f>
        <v>435245.76</v>
      </c>
      <c r="Q36" s="260">
        <f>RevReqDetR!T36</f>
        <v>0</v>
      </c>
      <c r="R36" s="260">
        <f>RevReqDetR!W36</f>
        <v>0</v>
      </c>
      <c r="S36" s="260">
        <f>RevReqDetR!X36</f>
        <v>0</v>
      </c>
      <c r="T36" s="260">
        <f>RevReqDetR!Y36</f>
        <v>0</v>
      </c>
      <c r="U36" s="260">
        <f t="shared" si="18"/>
        <v>435245.76</v>
      </c>
      <c r="V36" s="260">
        <f>RevReqDetR!L36</f>
        <v>0</v>
      </c>
      <c r="W36" s="260">
        <f t="shared" si="14"/>
        <v>47907.909497857443</v>
      </c>
      <c r="Z36" s="46"/>
      <c r="AA36" s="15">
        <v>1</v>
      </c>
      <c r="AB36" t="str">
        <f t="shared" si="10"/>
        <v>Oct 2010 - Sep 2011</v>
      </c>
      <c r="AD36" s="7">
        <v>47907.909497857443</v>
      </c>
      <c r="AE36" s="8">
        <f t="shared" si="11"/>
        <v>0</v>
      </c>
      <c r="AF36" s="8"/>
    </row>
    <row r="37" spans="1:32" hidden="1" outlineLevel="1" x14ac:dyDescent="0.2">
      <c r="A37">
        <f t="shared" si="1"/>
        <v>2011</v>
      </c>
      <c r="B37" s="259">
        <v>40575</v>
      </c>
      <c r="C37" s="169">
        <f>RevReqDetR!Q37</f>
        <v>64114726.299999997</v>
      </c>
      <c r="D37" s="260">
        <f>RevReqDetR!U37</f>
        <v>3438511.8200000012</v>
      </c>
      <c r="E37" s="169">
        <f t="shared" si="15"/>
        <v>67553238.120000005</v>
      </c>
      <c r="F37" s="169">
        <f>RevReqDetR!E37+RevReqDetR!V37</f>
        <v>570139.05908041343</v>
      </c>
      <c r="G37" s="169">
        <f>RevReqDetR!AG37</f>
        <v>0</v>
      </c>
      <c r="H37" s="169">
        <f t="shared" si="16"/>
        <v>0</v>
      </c>
      <c r="I37" s="260">
        <f>RevReqDetR!H37</f>
        <v>534556.93999999994</v>
      </c>
      <c r="J37" s="260">
        <f>RevReqDetR!M37</f>
        <v>365601.5</v>
      </c>
      <c r="K37" s="169">
        <f t="shared" si="12"/>
        <v>168955.43999999994</v>
      </c>
      <c r="L37" s="260">
        <f>RevReqDetR!N37</f>
        <v>0</v>
      </c>
      <c r="M37" s="260">
        <f>RevReqDetR!AA37</f>
        <v>0</v>
      </c>
      <c r="N37" s="260">
        <f t="shared" si="17"/>
        <v>0</v>
      </c>
      <c r="O37" s="260">
        <f>RevReqDetR!AI37</f>
        <v>10802.7</v>
      </c>
      <c r="P37" s="260">
        <f>RevReqDetR!K37</f>
        <v>365601.5</v>
      </c>
      <c r="Q37" s="260">
        <f>RevReqDetR!T37</f>
        <v>0</v>
      </c>
      <c r="R37" s="260">
        <f>RevReqDetR!W37</f>
        <v>0</v>
      </c>
      <c r="S37" s="260">
        <f>RevReqDetR!X37</f>
        <v>0</v>
      </c>
      <c r="T37" s="260">
        <f>RevReqDetR!Y37</f>
        <v>0</v>
      </c>
      <c r="U37" s="260">
        <f t="shared" si="18"/>
        <v>365601.5</v>
      </c>
      <c r="V37" s="260">
        <f>RevReqDetR!L37</f>
        <v>0</v>
      </c>
      <c r="W37" s="260">
        <f t="shared" si="14"/>
        <v>46384.819080413494</v>
      </c>
      <c r="Z37" s="46"/>
      <c r="AA37" s="15">
        <v>2</v>
      </c>
      <c r="AB37" t="str">
        <f t="shared" si="10"/>
        <v>Oct 2010 - Sep 2011</v>
      </c>
      <c r="AD37" s="7">
        <v>46384.819080413494</v>
      </c>
      <c r="AE37" s="8">
        <f t="shared" si="11"/>
        <v>0</v>
      </c>
      <c r="AF37" s="8"/>
    </row>
    <row r="38" spans="1:32" hidden="1" outlineLevel="1" collapsed="1" x14ac:dyDescent="0.2">
      <c r="A38">
        <f t="shared" si="1"/>
        <v>2011</v>
      </c>
      <c r="B38" s="259">
        <v>40603</v>
      </c>
      <c r="C38" s="169">
        <f>RevReqDetR!Q38</f>
        <v>70584003.129999995</v>
      </c>
      <c r="D38" s="260">
        <f>RevReqDetR!U38</f>
        <v>3954508.580000001</v>
      </c>
      <c r="E38" s="169">
        <f t="shared" si="15"/>
        <v>74538511.709999993</v>
      </c>
      <c r="F38" s="169">
        <f>RevReqDetR!E38+RevReqDetR!V38</f>
        <v>679902.02389458206</v>
      </c>
      <c r="G38" s="169">
        <f>RevReqDetR!AG38</f>
        <v>0</v>
      </c>
      <c r="H38" s="169">
        <f t="shared" si="16"/>
        <v>0</v>
      </c>
      <c r="I38" s="260">
        <f>RevReqDetR!H38</f>
        <v>636656.53999999992</v>
      </c>
      <c r="J38" s="260">
        <f>RevReqDetR!M38</f>
        <v>592570.71</v>
      </c>
      <c r="K38" s="169">
        <f t="shared" si="12"/>
        <v>44085.829999999958</v>
      </c>
      <c r="L38" s="260">
        <f>RevReqDetR!N38</f>
        <v>0</v>
      </c>
      <c r="M38" s="260">
        <f>RevReqDetR!AA38</f>
        <v>0</v>
      </c>
      <c r="N38" s="260">
        <f t="shared" si="17"/>
        <v>0</v>
      </c>
      <c r="O38" s="260">
        <f>RevReqDetR!AI38</f>
        <v>20029.66</v>
      </c>
      <c r="P38" s="260">
        <f>RevReqDetR!K38</f>
        <v>515996.76</v>
      </c>
      <c r="Q38" s="260">
        <f>RevReqDetR!T38</f>
        <v>0</v>
      </c>
      <c r="R38" s="260">
        <f>RevReqDetR!W38</f>
        <v>218337.91</v>
      </c>
      <c r="S38" s="260">
        <f>RevReqDetR!X38</f>
        <v>0</v>
      </c>
      <c r="T38" s="260">
        <f>RevReqDetR!Y38</f>
        <v>0</v>
      </c>
      <c r="U38" s="260">
        <f t="shared" si="18"/>
        <v>297658.84999999998</v>
      </c>
      <c r="V38" s="260">
        <f>RevReqDetR!L38</f>
        <v>76573.95</v>
      </c>
      <c r="W38" s="260">
        <f>F38+H38-K38+N38+O38-U38-V38</f>
        <v>281613.05389458215</v>
      </c>
      <c r="Z38" s="46"/>
      <c r="AA38" s="15">
        <v>2</v>
      </c>
      <c r="AB38" t="str">
        <f t="shared" si="10"/>
        <v>Oct 2010 - Sep 2011</v>
      </c>
      <c r="AD38" s="7">
        <v>281613.05389458215</v>
      </c>
      <c r="AE38" s="8">
        <f t="shared" si="11"/>
        <v>0</v>
      </c>
      <c r="AF38" s="8"/>
    </row>
    <row r="39" spans="1:32" hidden="1" outlineLevel="1" x14ac:dyDescent="0.2">
      <c r="A39">
        <f t="shared" si="1"/>
        <v>2011</v>
      </c>
      <c r="B39" s="259">
        <v>40634</v>
      </c>
      <c r="C39" s="169">
        <f>RevReqDetR!Q39</f>
        <v>69990528.319999993</v>
      </c>
      <c r="D39" s="260">
        <f>RevReqDetR!U39</f>
        <v>1921862.600000001</v>
      </c>
      <c r="E39" s="169">
        <f t="shared" si="15"/>
        <v>71912390.919999987</v>
      </c>
      <c r="F39" s="169">
        <f>RevReqDetR!E39+RevReqDetR!V39</f>
        <v>675229.46125323232</v>
      </c>
      <c r="G39" s="169">
        <f>RevReqDetR!AG39</f>
        <v>0</v>
      </c>
      <c r="H39" s="169">
        <f t="shared" si="16"/>
        <v>0</v>
      </c>
      <c r="I39" s="260">
        <f>RevReqDetR!H39</f>
        <v>633967.52000000014</v>
      </c>
      <c r="J39" s="260">
        <f>RevReqDetR!M39</f>
        <v>996179.3600000001</v>
      </c>
      <c r="K39" s="169">
        <f t="shared" si="12"/>
        <v>-362211.83999999997</v>
      </c>
      <c r="L39" s="260">
        <f>RevReqDetR!N39</f>
        <v>260061.96999999997</v>
      </c>
      <c r="M39" s="260">
        <f>RevReqDetR!AA39</f>
        <v>0</v>
      </c>
      <c r="N39" s="260">
        <f t="shared" si="17"/>
        <v>260061.96999999997</v>
      </c>
      <c r="O39" s="260">
        <f>RevReqDetR!AI39</f>
        <v>972.85000000000036</v>
      </c>
      <c r="P39" s="260">
        <f>RevReqDetR!K39</f>
        <v>1256241.33</v>
      </c>
      <c r="Q39" s="260">
        <f>RevReqDetR!T39</f>
        <v>345066.10000000003</v>
      </c>
      <c r="R39" s="260">
        <f>RevReqDetR!W39</f>
        <v>0</v>
      </c>
      <c r="S39" s="260">
        <f>RevReqDetR!X39</f>
        <v>0</v>
      </c>
      <c r="T39" s="260">
        <f>RevReqDetR!Y39</f>
        <v>0</v>
      </c>
      <c r="U39" s="260">
        <f t="shared" si="18"/>
        <v>1601307.4300000002</v>
      </c>
      <c r="V39" s="260">
        <f>RevReqDetR!L39</f>
        <v>0</v>
      </c>
      <c r="W39" s="260">
        <f t="shared" si="14"/>
        <v>-302831.3087467677</v>
      </c>
      <c r="Z39" s="46"/>
      <c r="AA39" s="15">
        <v>2</v>
      </c>
      <c r="AB39" t="str">
        <f t="shared" si="10"/>
        <v>Oct 2010 - Sep 2011</v>
      </c>
      <c r="AD39" s="7">
        <v>-302831.3087467677</v>
      </c>
      <c r="AE39" s="8">
        <f t="shared" si="11"/>
        <v>0</v>
      </c>
      <c r="AF39" s="8"/>
    </row>
    <row r="40" spans="1:32" hidden="1" outlineLevel="1" x14ac:dyDescent="0.2">
      <c r="A40">
        <f t="shared" si="1"/>
        <v>2011</v>
      </c>
      <c r="B40" s="259">
        <v>40664</v>
      </c>
      <c r="C40" s="169">
        <f>RevReqDetR!Q40</f>
        <v>69404978.11999999</v>
      </c>
      <c r="D40" s="260">
        <f>RevReqDetR!U40</f>
        <v>3181136.600000001</v>
      </c>
      <c r="E40" s="169">
        <f t="shared" si="15"/>
        <v>72586114.719999984</v>
      </c>
      <c r="F40" s="169">
        <f>RevReqDetR!E40+RevReqDetR!V40</f>
        <v>678689.29819207126</v>
      </c>
      <c r="G40" s="169">
        <f>RevReqDetR!AG40</f>
        <v>0</v>
      </c>
      <c r="H40" s="169">
        <f t="shared" si="16"/>
        <v>0</v>
      </c>
      <c r="I40" s="260">
        <f>RevReqDetR!H40</f>
        <v>649454.80000000005</v>
      </c>
      <c r="J40" s="260">
        <f>RevReqDetR!M40</f>
        <v>649454.80000000005</v>
      </c>
      <c r="K40" s="169">
        <f t="shared" si="12"/>
        <v>0</v>
      </c>
      <c r="L40" s="260">
        <f>RevReqDetR!N40</f>
        <v>609819.19999999995</v>
      </c>
      <c r="M40" s="260">
        <f>RevReqDetR!AA40</f>
        <v>0</v>
      </c>
      <c r="N40" s="260">
        <f t="shared" si="17"/>
        <v>609819.19999999995</v>
      </c>
      <c r="O40" s="260">
        <f>RevReqDetR!AI40</f>
        <v>4648.3100000000004</v>
      </c>
      <c r="P40" s="260">
        <f>RevReqDetR!K40</f>
        <v>1259274</v>
      </c>
      <c r="Q40" s="260">
        <f>RevReqDetR!T40</f>
        <v>0</v>
      </c>
      <c r="R40" s="260">
        <f>RevReqDetR!W40</f>
        <v>0</v>
      </c>
      <c r="S40" s="260">
        <f>RevReqDetR!X40</f>
        <v>0</v>
      </c>
      <c r="T40" s="260">
        <f>RevReqDetR!Y40</f>
        <v>0</v>
      </c>
      <c r="U40" s="260">
        <f t="shared" si="18"/>
        <v>1259274</v>
      </c>
      <c r="V40" s="260">
        <f>RevReqDetR!L40</f>
        <v>0</v>
      </c>
      <c r="W40" s="260">
        <f t="shared" si="14"/>
        <v>33882.808192071272</v>
      </c>
      <c r="Z40" s="46"/>
      <c r="AA40" s="15">
        <v>2</v>
      </c>
      <c r="AB40" t="str">
        <f t="shared" si="10"/>
        <v>Oct 2010 - Sep 2011</v>
      </c>
      <c r="AD40" s="7">
        <v>33882.808192071272</v>
      </c>
      <c r="AE40" s="8">
        <f t="shared" si="11"/>
        <v>0</v>
      </c>
      <c r="AF40" s="8"/>
    </row>
    <row r="41" spans="1:32" hidden="1" outlineLevel="1" x14ac:dyDescent="0.2">
      <c r="A41">
        <f t="shared" si="1"/>
        <v>2011</v>
      </c>
      <c r="B41" s="259">
        <v>40695</v>
      </c>
      <c r="C41" s="169">
        <f>RevReqDetR!Q41</f>
        <v>68688266.079999983</v>
      </c>
      <c r="D41" s="260">
        <f>RevReqDetR!U41</f>
        <v>4733263.2500000009</v>
      </c>
      <c r="E41" s="169">
        <f t="shared" si="15"/>
        <v>73421529.329999983</v>
      </c>
      <c r="F41" s="169">
        <f>RevReqDetR!E41+RevReqDetR!V41</f>
        <v>663058.38763609738</v>
      </c>
      <c r="G41" s="169">
        <f>RevReqDetR!AG41</f>
        <v>0</v>
      </c>
      <c r="H41" s="169">
        <f t="shared" si="16"/>
        <v>0</v>
      </c>
      <c r="I41" s="260">
        <f>RevReqDetR!H41</f>
        <v>623251.9</v>
      </c>
      <c r="J41" s="260">
        <f>RevReqDetR!M41</f>
        <v>623251.9</v>
      </c>
      <c r="K41" s="169">
        <f t="shared" si="12"/>
        <v>0</v>
      </c>
      <c r="L41" s="260">
        <f>RevReqDetR!N41</f>
        <v>928414.03999999992</v>
      </c>
      <c r="M41" s="260">
        <f>RevReqDetR!AA41</f>
        <v>0</v>
      </c>
      <c r="N41" s="260">
        <f t="shared" si="17"/>
        <v>928414.03999999992</v>
      </c>
      <c r="O41" s="260">
        <f>RevReqDetR!AI41</f>
        <v>11202.42</v>
      </c>
      <c r="P41" s="260">
        <f>RevReqDetR!K41</f>
        <v>1551665.94</v>
      </c>
      <c r="Q41" s="260">
        <f>RevReqDetR!T41</f>
        <v>0</v>
      </c>
      <c r="R41" s="260">
        <f>RevReqDetR!W41</f>
        <v>0</v>
      </c>
      <c r="S41" s="260">
        <f>RevReqDetR!X41</f>
        <v>0</v>
      </c>
      <c r="T41" s="260">
        <f>RevReqDetR!Y41</f>
        <v>0</v>
      </c>
      <c r="U41" s="260">
        <f t="shared" si="18"/>
        <v>1551665.94</v>
      </c>
      <c r="V41" s="260">
        <f>RevReqDetR!L41</f>
        <v>0</v>
      </c>
      <c r="W41" s="260">
        <f t="shared" si="14"/>
        <v>51008.907636097167</v>
      </c>
      <c r="Z41" s="46"/>
      <c r="AA41" s="15">
        <v>1</v>
      </c>
      <c r="AB41" t="str">
        <f t="shared" si="10"/>
        <v>Oct 2010 - Sep 2011</v>
      </c>
      <c r="AD41" s="7">
        <v>51008.907636097167</v>
      </c>
      <c r="AE41" s="8">
        <f t="shared" si="11"/>
        <v>0</v>
      </c>
      <c r="AF41" s="8"/>
    </row>
    <row r="42" spans="1:32" hidden="1" outlineLevel="1" x14ac:dyDescent="0.2">
      <c r="A42">
        <f t="shared" si="1"/>
        <v>2011</v>
      </c>
      <c r="B42" s="259">
        <v>40725</v>
      </c>
      <c r="C42" s="169">
        <f>RevReqDetR!Q42</f>
        <v>67651268.059999987</v>
      </c>
      <c r="D42" s="260">
        <f>RevReqDetR!U42</f>
        <v>2929943.850000001</v>
      </c>
      <c r="E42" s="169">
        <f t="shared" si="15"/>
        <v>70581211.909999982</v>
      </c>
      <c r="F42" s="169">
        <f>RevReqDetR!E42+RevReqDetR!V42</f>
        <v>678880.31956496625</v>
      </c>
      <c r="G42" s="169">
        <f>RevReqDetR!AG42</f>
        <v>0</v>
      </c>
      <c r="H42" s="169">
        <f t="shared" si="16"/>
        <v>0</v>
      </c>
      <c r="I42" s="260">
        <f>RevReqDetR!H42</f>
        <v>637224.67999999993</v>
      </c>
      <c r="J42" s="260">
        <f>RevReqDetR!M42</f>
        <v>637224.67999999993</v>
      </c>
      <c r="K42" s="169">
        <f t="shared" si="12"/>
        <v>0</v>
      </c>
      <c r="L42" s="260">
        <f>RevReqDetR!N42</f>
        <v>1049041.02</v>
      </c>
      <c r="M42" s="260">
        <f>RevReqDetR!AA42</f>
        <v>0</v>
      </c>
      <c r="N42" s="260">
        <f t="shared" si="17"/>
        <v>1049041.02</v>
      </c>
      <c r="O42" s="260">
        <f>RevReqDetR!AI42</f>
        <v>8383.5600000000013</v>
      </c>
      <c r="P42" s="260">
        <f>RevReqDetR!K42</f>
        <v>1686265.7</v>
      </c>
      <c r="Q42" s="260">
        <f>RevReqDetR!T42</f>
        <v>-774665.10000000021</v>
      </c>
      <c r="R42" s="260">
        <f>RevReqDetR!W42</f>
        <v>0</v>
      </c>
      <c r="S42" s="260">
        <f>RevReqDetR!X42</f>
        <v>0</v>
      </c>
      <c r="T42" s="260">
        <f>RevReqDetR!Y42</f>
        <v>0</v>
      </c>
      <c r="U42" s="260">
        <f t="shared" si="18"/>
        <v>911600.59999999974</v>
      </c>
      <c r="V42" s="260">
        <f>RevReqDetR!L42</f>
        <v>0</v>
      </c>
      <c r="W42" s="260">
        <f t="shared" si="14"/>
        <v>824704.29956496658</v>
      </c>
      <c r="Z42" s="46"/>
      <c r="AA42" s="15">
        <v>2</v>
      </c>
      <c r="AB42" t="str">
        <f t="shared" si="10"/>
        <v>Oct 2010 - Sep 2011</v>
      </c>
      <c r="AD42" s="7">
        <v>824704.29956496658</v>
      </c>
      <c r="AE42" s="8">
        <f t="shared" si="11"/>
        <v>0</v>
      </c>
      <c r="AF42" s="8"/>
    </row>
    <row r="43" spans="1:32" hidden="1" outlineLevel="1" x14ac:dyDescent="0.2">
      <c r="A43">
        <f t="shared" si="1"/>
        <v>2011</v>
      </c>
      <c r="B43" s="259">
        <v>40756</v>
      </c>
      <c r="C43" s="169">
        <f>RevReqDetR!Q43</f>
        <v>66493200.629999988</v>
      </c>
      <c r="D43" s="260">
        <f>RevReqDetR!U43</f>
        <v>3437322.7600000012</v>
      </c>
      <c r="E43" s="169">
        <f t="shared" si="15"/>
        <v>69930523.389999986</v>
      </c>
      <c r="F43" s="169">
        <f>RevReqDetR!E43+RevReqDetR!V43</f>
        <v>660960.27037158655</v>
      </c>
      <c r="G43" s="169">
        <f>RevReqDetR!AG43</f>
        <v>0</v>
      </c>
      <c r="H43" s="169">
        <f t="shared" si="16"/>
        <v>0</v>
      </c>
      <c r="I43" s="260">
        <f>RevReqDetR!H43</f>
        <v>627579.13000000012</v>
      </c>
      <c r="J43" s="260">
        <f>RevReqDetR!M43</f>
        <v>627579.13000000012</v>
      </c>
      <c r="K43" s="169">
        <f t="shared" si="12"/>
        <v>0</v>
      </c>
      <c r="L43" s="260">
        <f>RevReqDetR!N43</f>
        <v>1182007.43</v>
      </c>
      <c r="M43" s="260">
        <f>RevReqDetR!AA43</f>
        <v>0</v>
      </c>
      <c r="N43" s="260">
        <f t="shared" si="17"/>
        <v>1182007.43</v>
      </c>
      <c r="O43" s="260">
        <f>RevReqDetR!AI43</f>
        <v>8658.2799999999988</v>
      </c>
      <c r="P43" s="260">
        <f>RevReqDetR!K43</f>
        <v>1809586.56</v>
      </c>
      <c r="Q43" s="260">
        <f>RevReqDetR!T43</f>
        <v>-289917.47999999992</v>
      </c>
      <c r="R43" s="260">
        <f>RevReqDetR!W43</f>
        <v>0</v>
      </c>
      <c r="S43" s="260">
        <f>RevReqDetR!X43</f>
        <v>0</v>
      </c>
      <c r="T43" s="260">
        <f>RevReqDetR!Y43</f>
        <v>0</v>
      </c>
      <c r="U43" s="260">
        <f t="shared" si="18"/>
        <v>1519669.08</v>
      </c>
      <c r="V43" s="260">
        <f>RevReqDetR!L43</f>
        <v>0</v>
      </c>
      <c r="W43" s="260">
        <f t="shared" si="14"/>
        <v>331956.90037158644</v>
      </c>
      <c r="Z43" s="46"/>
      <c r="AA43" s="15">
        <v>2</v>
      </c>
      <c r="AB43" t="str">
        <f t="shared" si="10"/>
        <v>Oct 2010 - Sep 2011</v>
      </c>
      <c r="AD43" s="7">
        <v>331956.90037158644</v>
      </c>
      <c r="AE43" s="8">
        <f t="shared" si="11"/>
        <v>0</v>
      </c>
      <c r="AF43" s="8"/>
    </row>
    <row r="44" spans="1:32" hidden="1" outlineLevel="1" x14ac:dyDescent="0.2">
      <c r="A44">
        <f t="shared" si="1"/>
        <v>2011</v>
      </c>
      <c r="B44" s="259">
        <v>40787</v>
      </c>
      <c r="C44" s="169">
        <f>RevReqDetR!Q44</f>
        <v>70262866.859999999</v>
      </c>
      <c r="D44" s="260">
        <f>RevReqDetR!U44</f>
        <v>4484156.0900000017</v>
      </c>
      <c r="E44" s="169">
        <f t="shared" si="15"/>
        <v>74747022.950000003</v>
      </c>
      <c r="F44" s="169">
        <f>RevReqDetR!E44+RevReqDetR!V44</f>
        <v>651821.05140032526</v>
      </c>
      <c r="G44" s="169">
        <f>RevReqDetR!AG44</f>
        <v>0</v>
      </c>
      <c r="H44" s="169">
        <f t="shared" si="16"/>
        <v>0</v>
      </c>
      <c r="I44" s="260">
        <f>RevReqDetR!H44</f>
        <v>610300.22999999986</v>
      </c>
      <c r="J44" s="260">
        <f>RevReqDetR!M44</f>
        <v>610300.22999999986</v>
      </c>
      <c r="K44" s="169">
        <f t="shared" si="12"/>
        <v>0</v>
      </c>
      <c r="L44" s="260">
        <f>RevReqDetR!N44</f>
        <v>599699.77000000014</v>
      </c>
      <c r="M44" s="260">
        <f>RevReqDetR!AA44</f>
        <v>0</v>
      </c>
      <c r="N44" s="260">
        <f t="shared" si="17"/>
        <v>599699.77000000014</v>
      </c>
      <c r="O44" s="260">
        <f>RevReqDetR!AI44</f>
        <v>18998.330000000002</v>
      </c>
      <c r="P44" s="260">
        <f>RevReqDetR!K44</f>
        <v>1210000</v>
      </c>
      <c r="Q44" s="260">
        <f>RevReqDetR!T44</f>
        <v>0</v>
      </c>
      <c r="R44" s="260">
        <f>RevReqDetR!W44</f>
        <v>0</v>
      </c>
      <c r="S44" s="260">
        <f>RevReqDetR!X44</f>
        <v>0</v>
      </c>
      <c r="T44" s="260">
        <f>RevReqDetR!Y44</f>
        <v>163622.72</v>
      </c>
      <c r="U44" s="260">
        <f t="shared" si="18"/>
        <v>1046377.28</v>
      </c>
      <c r="V44" s="260">
        <f>RevReqDetR!L44</f>
        <v>0</v>
      </c>
      <c r="W44" s="260">
        <f t="shared" si="14"/>
        <v>224141.87140032533</v>
      </c>
      <c r="Z44" s="46"/>
      <c r="AA44" s="15">
        <v>2</v>
      </c>
      <c r="AB44" t="str">
        <f t="shared" si="10"/>
        <v>Oct 2010 - Sep 2011</v>
      </c>
      <c r="AD44" s="7">
        <v>224141.87140032533</v>
      </c>
      <c r="AE44" s="8">
        <f t="shared" si="11"/>
        <v>0</v>
      </c>
      <c r="AF44" s="8"/>
    </row>
    <row r="45" spans="1:32" hidden="1" outlineLevel="1" x14ac:dyDescent="0.2">
      <c r="A45">
        <f t="shared" si="1"/>
        <v>2011</v>
      </c>
      <c r="B45" s="259">
        <v>40817</v>
      </c>
      <c r="C45" s="169">
        <f>RevReqDetR!Q45</f>
        <v>70100663.560000002</v>
      </c>
      <c r="D45" s="260">
        <f>RevReqDetR!U45</f>
        <v>5174629.2700000014</v>
      </c>
      <c r="E45" s="169">
        <f t="shared" si="15"/>
        <v>75275292.829999998</v>
      </c>
      <c r="F45" s="169">
        <f>RevReqDetR!E45+RevReqDetR!V45</f>
        <v>705204.18237589207</v>
      </c>
      <c r="G45" s="169">
        <f>RevReqDetR!AG45</f>
        <v>0</v>
      </c>
      <c r="H45" s="169">
        <f t="shared" si="16"/>
        <v>0</v>
      </c>
      <c r="I45" s="260">
        <f>RevReqDetR!H45</f>
        <v>652705.28000000003</v>
      </c>
      <c r="J45" s="260">
        <f>RevReqDetR!M45</f>
        <v>652705.28000000003</v>
      </c>
      <c r="K45" s="169">
        <f t="shared" si="12"/>
        <v>0</v>
      </c>
      <c r="L45" s="260">
        <f>RevReqDetR!N45</f>
        <v>162203.29999999993</v>
      </c>
      <c r="M45" s="260">
        <f>RevReqDetR!AA45</f>
        <v>0</v>
      </c>
      <c r="N45" s="260">
        <f t="shared" si="17"/>
        <v>162203.29999999993</v>
      </c>
      <c r="O45" s="260">
        <f>RevReqDetR!AI45</f>
        <v>11536.740000000002</v>
      </c>
      <c r="P45" s="260">
        <f>RevReqDetR!K45</f>
        <v>814908.58</v>
      </c>
      <c r="Q45" s="260">
        <f>RevReqDetR!T45</f>
        <v>0</v>
      </c>
      <c r="R45" s="260">
        <f>RevReqDetR!W45</f>
        <v>0</v>
      </c>
      <c r="S45" s="260">
        <f>RevReqDetR!X45</f>
        <v>0</v>
      </c>
      <c r="T45" s="260">
        <f>RevReqDetR!Y45</f>
        <v>124743.26</v>
      </c>
      <c r="U45" s="260">
        <f t="shared" si="18"/>
        <v>690165.32</v>
      </c>
      <c r="V45" s="260">
        <f>RevReqDetR!L45</f>
        <v>0</v>
      </c>
      <c r="W45" s="260">
        <f t="shared" si="14"/>
        <v>188778.90237589204</v>
      </c>
      <c r="Z45" s="46"/>
      <c r="AA45" s="15">
        <v>2</v>
      </c>
      <c r="AB45" t="str">
        <f t="shared" si="10"/>
        <v>Oct 2011 - Sep 2012</v>
      </c>
      <c r="AD45" s="7">
        <v>188778.90237589204</v>
      </c>
      <c r="AE45" s="8">
        <f t="shared" si="11"/>
        <v>0</v>
      </c>
      <c r="AF45" s="8"/>
    </row>
    <row r="46" spans="1:32" hidden="1" outlineLevel="1" collapsed="1" x14ac:dyDescent="0.2">
      <c r="A46">
        <f t="shared" si="1"/>
        <v>2011</v>
      </c>
      <c r="B46" s="259">
        <v>40848</v>
      </c>
      <c r="C46" s="169">
        <f>RevReqDetR!Q46</f>
        <v>69964637.030000001</v>
      </c>
      <c r="D46" s="260">
        <f>RevReqDetR!U46</f>
        <v>1341600.5499998638</v>
      </c>
      <c r="E46" s="169">
        <f t="shared" si="15"/>
        <v>71306237.579999864</v>
      </c>
      <c r="F46" s="169">
        <f>RevReqDetR!E46+RevReqDetR!V46</f>
        <v>685970.2483791376</v>
      </c>
      <c r="G46" s="169">
        <f>RevReqDetR!AG46</f>
        <v>0</v>
      </c>
      <c r="H46" s="169">
        <f t="shared" si="16"/>
        <v>0</v>
      </c>
      <c r="I46" s="260">
        <f>RevReqDetR!H46</f>
        <v>630339.13</v>
      </c>
      <c r="J46" s="260">
        <f>RevReqDetR!M46</f>
        <v>630339.13</v>
      </c>
      <c r="K46" s="169">
        <f t="shared" si="12"/>
        <v>0</v>
      </c>
      <c r="L46" s="260">
        <f>RevReqDetR!N46</f>
        <v>136026.53000000003</v>
      </c>
      <c r="M46" s="260">
        <f>RevReqDetR!AA46</f>
        <v>0</v>
      </c>
      <c r="N46" s="260">
        <f t="shared" si="17"/>
        <v>136026.53000000003</v>
      </c>
      <c r="O46" s="260">
        <f>RevReqDetR!AI46</f>
        <v>7311.7400000000007</v>
      </c>
      <c r="P46" s="260">
        <f>RevReqDetR!K46</f>
        <v>766365.66</v>
      </c>
      <c r="Q46" s="260">
        <f>RevReqDetR!T46</f>
        <v>-2625460.2400001381</v>
      </c>
      <c r="R46" s="260">
        <f>RevReqDetR!W46</f>
        <v>4146.46</v>
      </c>
      <c r="S46" s="260">
        <f>RevReqDetR!X46</f>
        <v>0</v>
      </c>
      <c r="T46" s="260">
        <f>RevReqDetR!Y46</f>
        <v>115231.86</v>
      </c>
      <c r="U46" s="260">
        <f t="shared" si="18"/>
        <v>-1978472.900000138</v>
      </c>
      <c r="V46" s="260">
        <f>RevReqDetR!L46</f>
        <v>0</v>
      </c>
      <c r="W46" s="260">
        <f t="shared" si="14"/>
        <v>2807781.4183792756</v>
      </c>
      <c r="Z46" s="46"/>
      <c r="AA46" s="15">
        <v>1</v>
      </c>
      <c r="AB46" t="str">
        <f t="shared" si="10"/>
        <v>Oct 2011 - Sep 2012</v>
      </c>
      <c r="AD46" s="7">
        <v>2807781.4183792756</v>
      </c>
      <c r="AE46" s="8">
        <f t="shared" si="11"/>
        <v>0</v>
      </c>
      <c r="AF46" s="8"/>
    </row>
    <row r="47" spans="1:32" hidden="1" outlineLevel="1" x14ac:dyDescent="0.2">
      <c r="A47">
        <f t="shared" si="1"/>
        <v>2011</v>
      </c>
      <c r="B47" s="259">
        <v>40878</v>
      </c>
      <c r="C47" s="169">
        <f>RevReqDetR!Q47</f>
        <v>73099428.219999999</v>
      </c>
      <c r="D47" s="260">
        <f>RevReqDetR!U47</f>
        <v>1795217.6299998639</v>
      </c>
      <c r="E47" s="169">
        <f t="shared" si="15"/>
        <v>74894645.84999986</v>
      </c>
      <c r="F47" s="169">
        <f>RevReqDetR!E47+RevReqDetR!V47</f>
        <v>676016.53564114717</v>
      </c>
      <c r="G47" s="169">
        <f>RevReqDetR!AG47</f>
        <v>0</v>
      </c>
      <c r="H47" s="169">
        <f t="shared" si="16"/>
        <v>0</v>
      </c>
      <c r="I47" s="260">
        <f>RevReqDetR!H47</f>
        <v>653268.16999999993</v>
      </c>
      <c r="J47" s="260">
        <f>RevReqDetR!M47</f>
        <v>609205.98</v>
      </c>
      <c r="K47" s="169">
        <f t="shared" si="12"/>
        <v>44062.189999999944</v>
      </c>
      <c r="L47" s="260">
        <f>RevReqDetR!N47</f>
        <v>0</v>
      </c>
      <c r="M47" s="260">
        <f>RevReqDetR!AA47</f>
        <v>0</v>
      </c>
      <c r="N47" s="260">
        <f t="shared" si="17"/>
        <v>0</v>
      </c>
      <c r="O47" s="260">
        <f>RevReqDetR!AI47</f>
        <v>11798.230000000001</v>
      </c>
      <c r="P47" s="260">
        <f>RevReqDetR!K47</f>
        <v>609205.98</v>
      </c>
      <c r="Q47" s="260">
        <f>RevReqDetR!T47</f>
        <v>0</v>
      </c>
      <c r="R47" s="260">
        <f>RevReqDetR!W47</f>
        <v>62735.68</v>
      </c>
      <c r="S47" s="260">
        <f>RevReqDetR!X47</f>
        <v>0</v>
      </c>
      <c r="T47" s="260">
        <f>RevReqDetR!Y47</f>
        <v>155891.20000000001</v>
      </c>
      <c r="U47" s="260">
        <f t="shared" si="18"/>
        <v>390579.09999999992</v>
      </c>
      <c r="V47" s="260">
        <f>RevReqDetR!L47</f>
        <v>0</v>
      </c>
      <c r="W47" s="260">
        <f t="shared" si="14"/>
        <v>253173.47564114729</v>
      </c>
      <c r="Z47" s="46"/>
      <c r="AA47" s="15">
        <v>2</v>
      </c>
      <c r="AB47" t="str">
        <f t="shared" si="10"/>
        <v>Oct 2011 - Sep 2012</v>
      </c>
      <c r="AD47" s="7">
        <v>253173.47564114729</v>
      </c>
      <c r="AE47" s="8">
        <f t="shared" si="11"/>
        <v>0</v>
      </c>
      <c r="AF47" s="8"/>
    </row>
    <row r="48" spans="1:32" hidden="1" outlineLevel="1" x14ac:dyDescent="0.2">
      <c r="A48">
        <f t="shared" si="1"/>
        <v>2012</v>
      </c>
      <c r="B48" s="259">
        <v>40909</v>
      </c>
      <c r="C48" s="169">
        <f>RevReqDetR!Q48</f>
        <v>73113431.200000003</v>
      </c>
      <c r="D48" s="260">
        <f>RevReqDetR!U48</f>
        <v>2312831.0899998639</v>
      </c>
      <c r="E48" s="169">
        <f t="shared" si="15"/>
        <v>75426262.289999872</v>
      </c>
      <c r="F48" s="169">
        <f>RevReqDetR!E48+RevReqDetR!V48</f>
        <v>706646.94333427644</v>
      </c>
      <c r="G48" s="169">
        <f>RevReqDetR!AG48</f>
        <v>0</v>
      </c>
      <c r="H48" s="169">
        <f t="shared" si="16"/>
        <v>0</v>
      </c>
      <c r="I48" s="260">
        <f>RevReqDetR!H48</f>
        <v>679477.98</v>
      </c>
      <c r="J48" s="260">
        <f>RevReqDetR!M48</f>
        <v>665475</v>
      </c>
      <c r="K48" s="169">
        <f t="shared" si="12"/>
        <v>14002.979999999981</v>
      </c>
      <c r="L48" s="260">
        <f>RevReqDetR!N48</f>
        <v>0</v>
      </c>
      <c r="M48" s="260">
        <f>RevReqDetR!AA48</f>
        <v>0</v>
      </c>
      <c r="N48" s="260">
        <f t="shared" si="17"/>
        <v>0</v>
      </c>
      <c r="O48" s="260">
        <f>RevReqDetR!AI48</f>
        <v>5139.9500000000007</v>
      </c>
      <c r="P48" s="260">
        <f>RevReqDetR!K48</f>
        <v>665475</v>
      </c>
      <c r="Q48" s="260">
        <f>RevReqDetR!T48</f>
        <v>0</v>
      </c>
      <c r="R48" s="260">
        <f>RevReqDetR!W48</f>
        <v>0</v>
      </c>
      <c r="S48" s="260">
        <f>RevReqDetR!X48</f>
        <v>0</v>
      </c>
      <c r="T48" s="260">
        <f>RevReqDetR!Y48</f>
        <v>147861.54</v>
      </c>
      <c r="U48" s="260">
        <f t="shared" si="18"/>
        <v>517613.45999999996</v>
      </c>
      <c r="V48" s="260">
        <f>RevReqDetR!L48</f>
        <v>0</v>
      </c>
      <c r="W48" s="260">
        <f t="shared" si="14"/>
        <v>180170.45333427645</v>
      </c>
      <c r="Z48" s="46"/>
      <c r="AA48" s="15">
        <v>2</v>
      </c>
      <c r="AB48" t="str">
        <f t="shared" si="10"/>
        <v>Oct 2011 - Sep 2012</v>
      </c>
      <c r="AD48" s="7">
        <v>180170.45333427645</v>
      </c>
      <c r="AE48" s="8">
        <f t="shared" si="11"/>
        <v>0</v>
      </c>
      <c r="AF48" s="8"/>
    </row>
    <row r="49" spans="1:32" hidden="1" outlineLevel="1" x14ac:dyDescent="0.2">
      <c r="A49">
        <f t="shared" si="1"/>
        <v>2012</v>
      </c>
      <c r="B49" s="259">
        <v>40940</v>
      </c>
      <c r="C49" s="169">
        <f>RevReqDetR!Q49</f>
        <v>72927102.920000002</v>
      </c>
      <c r="D49" s="260">
        <f>RevReqDetR!U49</f>
        <v>1045612.2999998638</v>
      </c>
      <c r="E49" s="169">
        <f t="shared" si="15"/>
        <v>73972715.219999865</v>
      </c>
      <c r="F49" s="169">
        <f>RevReqDetR!E49+RevReqDetR!V49</f>
        <v>664867.15995906992</v>
      </c>
      <c r="G49" s="169">
        <f>RevReqDetR!AG49</f>
        <v>0</v>
      </c>
      <c r="H49" s="169">
        <f t="shared" si="16"/>
        <v>0</v>
      </c>
      <c r="I49" s="260">
        <f>RevReqDetR!H49</f>
        <v>635600.16999999993</v>
      </c>
      <c r="J49" s="260">
        <f>RevReqDetR!M49</f>
        <v>693665.33999999985</v>
      </c>
      <c r="K49" s="169">
        <f t="shared" si="12"/>
        <v>-58065.169999999925</v>
      </c>
      <c r="L49" s="260">
        <f>RevReqDetR!N49</f>
        <v>128263.1100000001</v>
      </c>
      <c r="M49" s="260">
        <f>RevReqDetR!AA49</f>
        <v>0</v>
      </c>
      <c r="N49" s="260">
        <f t="shared" si="17"/>
        <v>128263.1100000001</v>
      </c>
      <c r="O49" s="260">
        <f>RevReqDetR!AI49</f>
        <v>8183.5599999999995</v>
      </c>
      <c r="P49" s="260">
        <f>RevReqDetR!K49</f>
        <v>821275</v>
      </c>
      <c r="Q49" s="260">
        <f>RevReqDetR!T49</f>
        <v>-1065707.29</v>
      </c>
      <c r="R49" s="260">
        <f>RevReqDetR!W49</f>
        <v>18184</v>
      </c>
      <c r="S49" s="260">
        <f>RevReqDetR!X49</f>
        <v>0</v>
      </c>
      <c r="T49" s="260">
        <f>RevReqDetR!Y49</f>
        <v>175211.4</v>
      </c>
      <c r="U49" s="260">
        <f t="shared" si="18"/>
        <v>-437827.69000000006</v>
      </c>
      <c r="V49" s="260">
        <f>RevReqDetR!L49</f>
        <v>653.44999999999993</v>
      </c>
      <c r="W49" s="260">
        <f t="shared" si="14"/>
        <v>1296553.2399590702</v>
      </c>
      <c r="Z49" s="46"/>
      <c r="AA49" s="15">
        <v>2</v>
      </c>
      <c r="AB49" t="str">
        <f t="shared" si="10"/>
        <v>Oct 2011 - Sep 2012</v>
      </c>
      <c r="AD49" s="7">
        <v>1296553.2399590702</v>
      </c>
      <c r="AE49" s="8">
        <f t="shared" si="11"/>
        <v>0</v>
      </c>
      <c r="AF49" s="8"/>
    </row>
    <row r="50" spans="1:32" hidden="1" outlineLevel="1" x14ac:dyDescent="0.2">
      <c r="A50">
        <f t="shared" si="1"/>
        <v>2012</v>
      </c>
      <c r="B50" s="259">
        <v>40969</v>
      </c>
      <c r="C50" s="169">
        <f>RevReqDetR!Q50</f>
        <v>72685734.269999996</v>
      </c>
      <c r="D50" s="260">
        <f>RevReqDetR!U50</f>
        <v>1265715.5599998641</v>
      </c>
      <c r="E50" s="169">
        <f t="shared" si="15"/>
        <v>73951449.829999864</v>
      </c>
      <c r="F50" s="169">
        <f>RevReqDetR!E50+RevReqDetR!V50</f>
        <v>694206.13440827967</v>
      </c>
      <c r="G50" s="169">
        <f>RevReqDetR!AG50</f>
        <v>0</v>
      </c>
      <c r="H50" s="169">
        <f t="shared" si="16"/>
        <v>0</v>
      </c>
      <c r="I50" s="260">
        <f>RevReqDetR!H50</f>
        <v>677859.2699999999</v>
      </c>
      <c r="J50" s="260">
        <f>RevReqDetR!M50</f>
        <v>677859.2699999999</v>
      </c>
      <c r="K50" s="169">
        <f t="shared" si="12"/>
        <v>0</v>
      </c>
      <c r="L50" s="260">
        <f>RevReqDetR!N50</f>
        <v>241368.65000000014</v>
      </c>
      <c r="M50" s="260">
        <f>RevReqDetR!AA50</f>
        <v>0</v>
      </c>
      <c r="N50" s="260">
        <f t="shared" si="17"/>
        <v>241368.65000000014</v>
      </c>
      <c r="O50" s="260">
        <f>RevReqDetR!AI50</f>
        <v>7921.2599999999993</v>
      </c>
      <c r="P50" s="260">
        <f>RevReqDetR!K50</f>
        <v>799900</v>
      </c>
      <c r="Q50" s="260">
        <f>RevReqDetR!T50</f>
        <v>-208222.62999999998</v>
      </c>
      <c r="R50" s="260">
        <f>RevReqDetR!W50</f>
        <v>17466.22</v>
      </c>
      <c r="S50" s="260">
        <f>RevReqDetR!X50</f>
        <v>0</v>
      </c>
      <c r="T50" s="260">
        <f>RevReqDetR!Y50</f>
        <v>190847.72</v>
      </c>
      <c r="U50" s="260">
        <f t="shared" si="18"/>
        <v>383363.43000000005</v>
      </c>
      <c r="V50" s="260">
        <f>RevReqDetR!L50</f>
        <v>119327.92</v>
      </c>
      <c r="W50" s="260">
        <f t="shared" si="14"/>
        <v>440804.69440827979</v>
      </c>
      <c r="Z50" s="46"/>
      <c r="AA50" s="15">
        <v>2</v>
      </c>
      <c r="AB50" t="str">
        <f t="shared" si="10"/>
        <v>Oct 2011 - Sep 2012</v>
      </c>
      <c r="AD50" s="7">
        <v>440804.69440827979</v>
      </c>
      <c r="AE50" s="8">
        <f t="shared" si="11"/>
        <v>0</v>
      </c>
      <c r="AF50" s="8"/>
    </row>
    <row r="51" spans="1:32" hidden="1" outlineLevel="1" x14ac:dyDescent="0.2">
      <c r="A51">
        <f t="shared" si="1"/>
        <v>2012</v>
      </c>
      <c r="B51" s="259">
        <v>41000</v>
      </c>
      <c r="C51" s="169">
        <f>RevReqDetR!Q51</f>
        <v>72231390.159999996</v>
      </c>
      <c r="D51" s="260">
        <f>RevReqDetR!U51</f>
        <v>2065179.2899998641</v>
      </c>
      <c r="E51" s="169">
        <f t="shared" si="15"/>
        <v>74296569.449999854</v>
      </c>
      <c r="F51" s="169">
        <f>RevReqDetR!E51+RevReqDetR!V51</f>
        <v>675194.12463584787</v>
      </c>
      <c r="G51" s="169">
        <f>RevReqDetR!AG51</f>
        <v>0</v>
      </c>
      <c r="H51" s="169">
        <f t="shared" si="16"/>
        <v>0</v>
      </c>
      <c r="I51" s="260">
        <f>RevReqDetR!H51</f>
        <v>653830.89</v>
      </c>
      <c r="J51" s="260">
        <f>RevReqDetR!M51</f>
        <v>653830.89</v>
      </c>
      <c r="K51" s="169">
        <f t="shared" si="12"/>
        <v>0</v>
      </c>
      <c r="L51" s="260">
        <f>RevReqDetR!N51</f>
        <v>454344.11</v>
      </c>
      <c r="M51" s="260">
        <f>RevReqDetR!AA51</f>
        <v>0</v>
      </c>
      <c r="N51" s="260">
        <f t="shared" si="17"/>
        <v>454344.11</v>
      </c>
      <c r="O51" s="260">
        <f>RevReqDetR!AI51</f>
        <v>7190.55</v>
      </c>
      <c r="P51" s="260">
        <f>RevReqDetR!K51</f>
        <v>1108175</v>
      </c>
      <c r="Q51" s="260">
        <f>RevReqDetR!T51</f>
        <v>0</v>
      </c>
      <c r="R51" s="260">
        <f>RevReqDetR!W51</f>
        <v>0</v>
      </c>
      <c r="S51" s="260">
        <f>RevReqDetR!X51</f>
        <v>0</v>
      </c>
      <c r="T51" s="260">
        <f>RevReqDetR!Y51</f>
        <v>308982.52</v>
      </c>
      <c r="U51" s="260">
        <f t="shared" si="18"/>
        <v>799192.48</v>
      </c>
      <c r="V51" s="260">
        <f>RevReqDetR!L51</f>
        <v>0</v>
      </c>
      <c r="W51" s="260">
        <f t="shared" si="14"/>
        <v>337536.30463584792</v>
      </c>
      <c r="Z51" s="46"/>
      <c r="AA51" s="15">
        <v>1</v>
      </c>
      <c r="AB51" t="str">
        <f t="shared" si="10"/>
        <v>Oct 2011 - Sep 2012</v>
      </c>
      <c r="AD51" s="7">
        <v>337536.30463584792</v>
      </c>
      <c r="AE51" s="8">
        <f t="shared" si="11"/>
        <v>0</v>
      </c>
      <c r="AF51" s="8"/>
    </row>
    <row r="52" spans="1:32" hidden="1" outlineLevel="1" x14ac:dyDescent="0.2">
      <c r="A52">
        <f t="shared" si="1"/>
        <v>2012</v>
      </c>
      <c r="B52" s="259">
        <v>41030</v>
      </c>
      <c r="C52" s="169">
        <f>RevReqDetR!Q52</f>
        <v>71504439.599999994</v>
      </c>
      <c r="D52" s="260">
        <f>RevReqDetR!U52</f>
        <v>1032372.4499998642</v>
      </c>
      <c r="E52" s="169">
        <f t="shared" si="15"/>
        <v>72536812.049999863</v>
      </c>
      <c r="F52" s="169">
        <f>RevReqDetR!E52+RevReqDetR!V52</f>
        <v>695882.32452147512</v>
      </c>
      <c r="G52" s="169">
        <f>RevReqDetR!AG52</f>
        <v>0</v>
      </c>
      <c r="H52" s="169">
        <f t="shared" si="16"/>
        <v>0</v>
      </c>
      <c r="I52" s="260">
        <f>RevReqDetR!H52</f>
        <v>671425.12999999989</v>
      </c>
      <c r="J52" s="260">
        <f>RevReqDetR!M52</f>
        <v>671425.12999999989</v>
      </c>
      <c r="K52" s="169">
        <f t="shared" si="12"/>
        <v>0</v>
      </c>
      <c r="L52" s="260">
        <f>RevReqDetR!N52</f>
        <v>743886.56</v>
      </c>
      <c r="M52" s="260">
        <f>RevReqDetR!AA52</f>
        <v>0</v>
      </c>
      <c r="N52" s="260">
        <f t="shared" si="17"/>
        <v>743886.56</v>
      </c>
      <c r="O52" s="260">
        <f>RevReqDetR!AI52</f>
        <v>5702.61</v>
      </c>
      <c r="P52" s="260">
        <f>RevReqDetR!K52</f>
        <v>1415025</v>
      </c>
      <c r="Q52" s="260">
        <f>RevReqDetR!T52</f>
        <v>-1171924.06</v>
      </c>
      <c r="R52" s="260">
        <f>RevReqDetR!W52</f>
        <v>22060</v>
      </c>
      <c r="S52" s="260">
        <f>RevReqDetR!X52</f>
        <v>0</v>
      </c>
      <c r="T52" s="260">
        <f>RevReqDetR!Y52</f>
        <v>382652.55</v>
      </c>
      <c r="U52" s="260">
        <f t="shared" si="18"/>
        <v>-161611.61000000004</v>
      </c>
      <c r="V52" s="260">
        <f>RevReqDetR!L52</f>
        <v>286.69</v>
      </c>
      <c r="W52" s="260">
        <f t="shared" si="14"/>
        <v>1606796.4145214753</v>
      </c>
      <c r="Z52" s="46"/>
      <c r="AA52" s="15">
        <v>2</v>
      </c>
      <c r="AB52" t="str">
        <f t="shared" si="10"/>
        <v>Oct 2011 - Sep 2012</v>
      </c>
      <c r="AD52" s="7">
        <v>1606796.4145214753</v>
      </c>
      <c r="AE52" s="8">
        <f t="shared" si="11"/>
        <v>0</v>
      </c>
      <c r="AF52" s="8"/>
    </row>
    <row r="53" spans="1:32" hidden="1" outlineLevel="1" x14ac:dyDescent="0.2">
      <c r="A53">
        <f t="shared" si="1"/>
        <v>2012</v>
      </c>
      <c r="B53" s="259">
        <v>41061</v>
      </c>
      <c r="C53" s="169">
        <f>RevReqDetR!Q53</f>
        <v>70868944.11999999</v>
      </c>
      <c r="D53" s="260">
        <f>RevReqDetR!U53</f>
        <v>1909578.2799998643</v>
      </c>
      <c r="E53" s="169">
        <f t="shared" si="15"/>
        <v>72778522.399999857</v>
      </c>
      <c r="F53" s="169">
        <f>RevReqDetR!E53+RevReqDetR!V53</f>
        <v>662248.09792840888</v>
      </c>
      <c r="G53" s="169">
        <f>RevReqDetR!AG53</f>
        <v>0</v>
      </c>
      <c r="H53" s="169">
        <f t="shared" si="16"/>
        <v>0</v>
      </c>
      <c r="I53" s="260">
        <f>RevReqDetR!H53</f>
        <v>643204.52</v>
      </c>
      <c r="J53" s="260">
        <f>RevReqDetR!M53</f>
        <v>643204.52</v>
      </c>
      <c r="K53" s="169">
        <f t="shared" si="12"/>
        <v>0</v>
      </c>
      <c r="L53" s="260">
        <f>RevReqDetR!N53</f>
        <v>635495.48</v>
      </c>
      <c r="M53" s="260">
        <f>RevReqDetR!AA53</f>
        <v>0</v>
      </c>
      <c r="N53" s="260">
        <f t="shared" si="17"/>
        <v>635495.48</v>
      </c>
      <c r="O53" s="260">
        <f>RevReqDetR!AI53</f>
        <v>3124.75</v>
      </c>
      <c r="P53" s="260">
        <f>RevReqDetR!K53</f>
        <v>1278700</v>
      </c>
      <c r="Q53" s="260">
        <f>RevReqDetR!T53</f>
        <v>0</v>
      </c>
      <c r="R53" s="260">
        <f>RevReqDetR!W53</f>
        <v>0</v>
      </c>
      <c r="S53" s="260">
        <f>RevReqDetR!X53</f>
        <v>0</v>
      </c>
      <c r="T53" s="260">
        <f>RevReqDetR!Y53</f>
        <v>401754.08</v>
      </c>
      <c r="U53" s="260">
        <f t="shared" si="18"/>
        <v>876945.91999999993</v>
      </c>
      <c r="V53" s="260">
        <f>RevReqDetR!L53</f>
        <v>0</v>
      </c>
      <c r="W53" s="260">
        <f t="shared" si="14"/>
        <v>423922.40792840905</v>
      </c>
      <c r="Z53" s="46"/>
      <c r="AA53" s="15">
        <v>2</v>
      </c>
      <c r="AB53" t="str">
        <f t="shared" si="10"/>
        <v>Oct 2011 - Sep 2012</v>
      </c>
      <c r="AD53" s="7">
        <v>423922.40792840905</v>
      </c>
      <c r="AE53" s="8">
        <f t="shared" si="11"/>
        <v>0</v>
      </c>
      <c r="AF53" s="8"/>
    </row>
    <row r="54" spans="1:32" hidden="1" outlineLevel="1" x14ac:dyDescent="0.2">
      <c r="A54">
        <f t="shared" si="1"/>
        <v>2012</v>
      </c>
      <c r="B54" s="259">
        <v>41091</v>
      </c>
      <c r="C54" s="169">
        <f>RevReqDetR!Q54</f>
        <v>70050447.849999994</v>
      </c>
      <c r="D54" s="260">
        <f>RevReqDetR!U54</f>
        <v>984002.41999986349</v>
      </c>
      <c r="E54" s="169">
        <f t="shared" si="15"/>
        <v>71034450.269999862</v>
      </c>
      <c r="F54" s="169">
        <f>RevReqDetR!E54+RevReqDetR!V54</f>
        <v>680946.70122346329</v>
      </c>
      <c r="G54" s="169">
        <f>RevReqDetR!AG54</f>
        <v>0</v>
      </c>
      <c r="H54" s="169">
        <f t="shared" si="16"/>
        <v>0</v>
      </c>
      <c r="I54" s="260">
        <f>RevReqDetR!H54</f>
        <v>658753.7300000001</v>
      </c>
      <c r="J54" s="260">
        <f>RevReqDetR!M54</f>
        <v>658753.7300000001</v>
      </c>
      <c r="K54" s="169">
        <f t="shared" si="12"/>
        <v>0</v>
      </c>
      <c r="L54" s="260">
        <f>RevReqDetR!N54</f>
        <v>818496.2699999999</v>
      </c>
      <c r="M54" s="260">
        <f>RevReqDetR!AA54</f>
        <v>0</v>
      </c>
      <c r="N54" s="260">
        <f t="shared" si="17"/>
        <v>818496.2699999999</v>
      </c>
      <c r="O54" s="260">
        <f>RevReqDetR!AI54</f>
        <v>3987.3199999999997</v>
      </c>
      <c r="P54" s="260">
        <f>RevReqDetR!K54</f>
        <v>1477250</v>
      </c>
      <c r="Q54" s="260">
        <f>RevReqDetR!T54</f>
        <v>-1139729.8000000003</v>
      </c>
      <c r="R54" s="260">
        <f>RevReqDetR!W54</f>
        <v>22568.48</v>
      </c>
      <c r="S54" s="260">
        <f>RevReqDetR!X54</f>
        <v>0</v>
      </c>
      <c r="T54" s="260">
        <f>RevReqDetR!Y54</f>
        <v>493899.1</v>
      </c>
      <c r="U54" s="260">
        <f t="shared" si="18"/>
        <v>-178947.38000000024</v>
      </c>
      <c r="V54" s="260">
        <f>RevReqDetR!L54</f>
        <v>0</v>
      </c>
      <c r="W54" s="260">
        <f t="shared" si="14"/>
        <v>1682377.6712234635</v>
      </c>
      <c r="Z54" s="46"/>
      <c r="AA54" s="15">
        <v>2</v>
      </c>
      <c r="AB54" t="str">
        <f t="shared" si="10"/>
        <v>Oct 2011 - Sep 2012</v>
      </c>
      <c r="AD54" s="7">
        <v>1682377.6712234635</v>
      </c>
      <c r="AE54" s="8">
        <f t="shared" si="11"/>
        <v>0</v>
      </c>
      <c r="AF54" s="8"/>
    </row>
    <row r="55" spans="1:32" hidden="1" outlineLevel="1" x14ac:dyDescent="0.2">
      <c r="A55">
        <f t="shared" si="1"/>
        <v>2012</v>
      </c>
      <c r="B55" s="259">
        <v>41122</v>
      </c>
      <c r="C55" s="169">
        <f>RevReqDetR!Q55</f>
        <v>69313896.289999992</v>
      </c>
      <c r="D55" s="260">
        <f>RevReqDetR!U55</f>
        <v>1907564.1999998635</v>
      </c>
      <c r="E55" s="169">
        <f t="shared" si="15"/>
        <v>71221460.489999861</v>
      </c>
      <c r="F55" s="169">
        <f>RevReqDetR!E55+RevReqDetR!V55</f>
        <v>670126.46381036355</v>
      </c>
      <c r="G55" s="169">
        <f>RevReqDetR!AG55</f>
        <v>0</v>
      </c>
      <c r="H55" s="169">
        <f t="shared" si="16"/>
        <v>0</v>
      </c>
      <c r="I55" s="260">
        <f>RevReqDetR!H55</f>
        <v>651217.88</v>
      </c>
      <c r="J55" s="260">
        <f>RevReqDetR!M55</f>
        <v>651217.88</v>
      </c>
      <c r="K55" s="169">
        <f t="shared" si="12"/>
        <v>0</v>
      </c>
      <c r="L55" s="260">
        <f>RevReqDetR!N55</f>
        <v>736551.55999999994</v>
      </c>
      <c r="M55" s="260">
        <f>RevReqDetR!AA55</f>
        <v>0</v>
      </c>
      <c r="N55" s="260">
        <f t="shared" si="17"/>
        <v>736551.55999999994</v>
      </c>
      <c r="O55" s="260">
        <f>RevReqDetR!AI55</f>
        <v>6116.01</v>
      </c>
      <c r="P55" s="260">
        <f>RevReqDetR!K55</f>
        <v>1387475</v>
      </c>
      <c r="Q55" s="260">
        <f>RevReqDetR!T55</f>
        <v>0</v>
      </c>
      <c r="R55" s="260">
        <f>RevReqDetR!W55</f>
        <v>0</v>
      </c>
      <c r="S55" s="260">
        <f>RevReqDetR!X55</f>
        <v>0</v>
      </c>
      <c r="T55" s="260">
        <f>RevReqDetR!Y55</f>
        <v>463913.22</v>
      </c>
      <c r="U55" s="260">
        <f t="shared" si="18"/>
        <v>923561.78</v>
      </c>
      <c r="V55" s="260">
        <f>RevReqDetR!L55</f>
        <v>294.44</v>
      </c>
      <c r="W55" s="260">
        <f t="shared" si="14"/>
        <v>488937.81381036335</v>
      </c>
      <c r="Z55" s="46"/>
      <c r="AA55" s="15">
        <v>2</v>
      </c>
      <c r="AB55" t="str">
        <f t="shared" si="10"/>
        <v>Oct 2011 - Sep 2012</v>
      </c>
      <c r="AD55" s="7">
        <v>488937.81381036335</v>
      </c>
      <c r="AE55" s="8">
        <f t="shared" si="11"/>
        <v>0</v>
      </c>
      <c r="AF55" s="8"/>
    </row>
    <row r="56" spans="1:32" hidden="1" outlineLevel="1" x14ac:dyDescent="0.2">
      <c r="A56">
        <f t="shared" si="1"/>
        <v>2012</v>
      </c>
      <c r="B56" s="259">
        <v>41153</v>
      </c>
      <c r="C56" s="169">
        <f>RevReqDetR!Q56</f>
        <v>68634654.239999995</v>
      </c>
      <c r="D56" s="260">
        <f>RevReqDetR!U56</f>
        <v>2764395.1099998634</v>
      </c>
      <c r="E56" s="169">
        <f t="shared" si="15"/>
        <v>71399049.34999986</v>
      </c>
      <c r="F56" s="169">
        <f>RevReqDetR!E56+RevReqDetR!V56</f>
        <v>650218.83266837441</v>
      </c>
      <c r="G56" s="169">
        <f>RevReqDetR!AG56</f>
        <v>0</v>
      </c>
      <c r="H56" s="169">
        <f t="shared" si="16"/>
        <v>0</v>
      </c>
      <c r="I56" s="260">
        <f>RevReqDetR!H56</f>
        <v>623682.94999999995</v>
      </c>
      <c r="J56" s="260">
        <f>RevReqDetR!M56</f>
        <v>623682.94999999995</v>
      </c>
      <c r="K56" s="169">
        <f t="shared" si="12"/>
        <v>0</v>
      </c>
      <c r="L56" s="260">
        <f>RevReqDetR!N56</f>
        <v>679242.05</v>
      </c>
      <c r="M56" s="260">
        <f>RevReqDetR!AA56</f>
        <v>0</v>
      </c>
      <c r="N56" s="260">
        <f t="shared" si="17"/>
        <v>679242.05</v>
      </c>
      <c r="O56" s="260">
        <f>RevReqDetR!AI56</f>
        <v>6106.6500000000005</v>
      </c>
      <c r="P56" s="260">
        <f>RevReqDetR!K56</f>
        <v>1302925</v>
      </c>
      <c r="Q56" s="260">
        <f>RevReqDetR!T56</f>
        <v>0</v>
      </c>
      <c r="R56" s="260">
        <f>RevReqDetR!W56</f>
        <v>719.35000000000036</v>
      </c>
      <c r="S56" s="260">
        <f>RevReqDetR!X56</f>
        <v>0</v>
      </c>
      <c r="T56" s="260">
        <f>RevReqDetR!Y56</f>
        <v>446094.09</v>
      </c>
      <c r="U56" s="260">
        <f t="shared" si="18"/>
        <v>856111.55999999982</v>
      </c>
      <c r="V56" s="260">
        <f>RevReqDetR!L56</f>
        <v>0</v>
      </c>
      <c r="W56" s="260">
        <f t="shared" si="14"/>
        <v>479455.97266837466</v>
      </c>
      <c r="Z56" s="46"/>
      <c r="AA56" s="15">
        <v>1</v>
      </c>
      <c r="AB56" t="str">
        <f t="shared" si="10"/>
        <v>Oct 2011 - Sep 2012</v>
      </c>
      <c r="AD56" s="7">
        <v>479455.97266837466</v>
      </c>
      <c r="AE56" s="8">
        <f t="shared" si="11"/>
        <v>0</v>
      </c>
      <c r="AF56" s="8"/>
    </row>
    <row r="57" spans="1:32" hidden="1" outlineLevel="1" x14ac:dyDescent="0.2">
      <c r="A57">
        <f t="shared" si="1"/>
        <v>2012</v>
      </c>
      <c r="B57" s="259">
        <v>41183</v>
      </c>
      <c r="C57" s="169">
        <f>RevReqDetR!Q57</f>
        <v>68212121.019999996</v>
      </c>
      <c r="D57" s="260">
        <f>RevReqDetR!U57</f>
        <v>691748.38999986369</v>
      </c>
      <c r="E57" s="169">
        <f t="shared" si="15"/>
        <v>68903869.409999862</v>
      </c>
      <c r="F57" s="169">
        <f>RevReqDetR!E57+RevReqDetR!V57</f>
        <v>667642.0285602595</v>
      </c>
      <c r="G57" s="169">
        <f>RevReqDetR!AG57</f>
        <v>0</v>
      </c>
      <c r="H57" s="169">
        <f t="shared" si="16"/>
        <v>0</v>
      </c>
      <c r="I57" s="260">
        <f>RevReqDetR!H57</f>
        <v>638284.28</v>
      </c>
      <c r="J57" s="260">
        <f>RevReqDetR!M57</f>
        <v>638284.28</v>
      </c>
      <c r="K57" s="169">
        <f t="shared" si="12"/>
        <v>0</v>
      </c>
      <c r="L57" s="260">
        <f>RevReqDetR!N57</f>
        <v>422533.22</v>
      </c>
      <c r="M57" s="260">
        <f>RevReqDetR!AA57</f>
        <v>0</v>
      </c>
      <c r="N57" s="260">
        <f t="shared" si="17"/>
        <v>422533.22</v>
      </c>
      <c r="O57" s="260">
        <f>RevReqDetR!AI57</f>
        <v>4976.7999999999993</v>
      </c>
      <c r="P57" s="260">
        <f>RevReqDetR!K57</f>
        <v>1059725</v>
      </c>
      <c r="Q57" s="260">
        <f>RevReqDetR!T57</f>
        <v>-2145209.71</v>
      </c>
      <c r="R57" s="260">
        <f>RevReqDetR!W57</f>
        <v>0</v>
      </c>
      <c r="S57" s="260">
        <f>RevReqDetR!X57</f>
        <v>0</v>
      </c>
      <c r="T57" s="260">
        <f>RevReqDetR!Y57</f>
        <v>368628.13</v>
      </c>
      <c r="U57" s="260">
        <f t="shared" si="18"/>
        <v>-1454112.8399999999</v>
      </c>
      <c r="V57" s="260">
        <f>RevReqDetR!L57</f>
        <v>1092.5</v>
      </c>
      <c r="W57" s="260">
        <f t="shared" si="14"/>
        <v>2548172.3885602597</v>
      </c>
      <c r="Z57" s="46"/>
      <c r="AA57" s="15">
        <v>2</v>
      </c>
      <c r="AB57" t="str">
        <f t="shared" si="10"/>
        <v>Oct 2012 - Sep 2013</v>
      </c>
      <c r="AD57" s="7">
        <v>2548172.3885602597</v>
      </c>
      <c r="AE57" s="8">
        <f t="shared" si="11"/>
        <v>0</v>
      </c>
      <c r="AF57" s="8"/>
    </row>
    <row r="58" spans="1:32" hidden="1" outlineLevel="1" x14ac:dyDescent="0.2">
      <c r="A58">
        <f t="shared" si="1"/>
        <v>2012</v>
      </c>
      <c r="B58" s="259">
        <v>41214</v>
      </c>
      <c r="C58" s="169">
        <f>RevReqDetR!Q58</f>
        <v>68104209.769999996</v>
      </c>
      <c r="D58" s="260">
        <f>RevReqDetR!U58</f>
        <v>1062873.4699998638</v>
      </c>
      <c r="E58" s="169">
        <f t="shared" si="15"/>
        <v>69167083.239999861</v>
      </c>
      <c r="F58" s="169">
        <f>RevReqDetR!E58+RevReqDetR!V58</f>
        <v>629002.31289371499</v>
      </c>
      <c r="G58" s="169">
        <f>RevReqDetR!AG58</f>
        <v>0</v>
      </c>
      <c r="H58" s="169">
        <f t="shared" si="16"/>
        <v>0</v>
      </c>
      <c r="I58" s="260">
        <f>RevReqDetR!H58</f>
        <v>614025.17999999993</v>
      </c>
      <c r="J58" s="260">
        <f>RevReqDetR!M58</f>
        <v>614025.17999999993</v>
      </c>
      <c r="K58" s="169">
        <f t="shared" si="12"/>
        <v>0</v>
      </c>
      <c r="L58" s="260">
        <f>RevReqDetR!N58</f>
        <v>107911.25000000012</v>
      </c>
      <c r="M58" s="260">
        <f>RevReqDetR!AA58</f>
        <v>0</v>
      </c>
      <c r="N58" s="260">
        <f t="shared" si="17"/>
        <v>107911.25000000012</v>
      </c>
      <c r="O58" s="260">
        <f>RevReqDetR!AI58</f>
        <v>5777.59</v>
      </c>
      <c r="P58" s="260">
        <f>RevReqDetR!K58</f>
        <v>697300</v>
      </c>
      <c r="Q58" s="260">
        <f>RevReqDetR!T58</f>
        <v>0</v>
      </c>
      <c r="R58" s="260">
        <f>RevReqDetR!W58</f>
        <v>0</v>
      </c>
      <c r="S58" s="260">
        <f>RevReqDetR!X58</f>
        <v>0</v>
      </c>
      <c r="T58" s="260">
        <f>RevReqDetR!Y58</f>
        <v>326174.92</v>
      </c>
      <c r="U58" s="260">
        <f t="shared" si="18"/>
        <v>371125.08</v>
      </c>
      <c r="V58" s="260">
        <f>RevReqDetR!L58</f>
        <v>24636.43</v>
      </c>
      <c r="W58" s="260">
        <f t="shared" si="14"/>
        <v>346929.64289371506</v>
      </c>
      <c r="Z58" s="46"/>
      <c r="AA58" s="15">
        <v>2</v>
      </c>
      <c r="AB58" t="str">
        <f t="shared" si="10"/>
        <v>Oct 2012 - Sep 2013</v>
      </c>
      <c r="AD58" s="7">
        <v>346929.64289371506</v>
      </c>
      <c r="AE58" s="8">
        <f t="shared" si="11"/>
        <v>0</v>
      </c>
      <c r="AF58" s="8"/>
    </row>
    <row r="59" spans="1:32" hidden="1" outlineLevel="1" collapsed="1" x14ac:dyDescent="0.2">
      <c r="A59">
        <f t="shared" si="1"/>
        <v>2012</v>
      </c>
      <c r="B59" s="259">
        <v>41244</v>
      </c>
      <c r="C59" s="169">
        <f>RevReqDetR!Q59</f>
        <v>68251149.679999992</v>
      </c>
      <c r="D59" s="260">
        <f>RevReqDetR!U59</f>
        <v>1287922.4699998638</v>
      </c>
      <c r="E59" s="169">
        <f>C59+D59</f>
        <v>69539072.149999857</v>
      </c>
      <c r="F59" s="169">
        <f>RevReqDetR!E59+RevReqDetR!V59</f>
        <v>652434.44637154602</v>
      </c>
      <c r="G59" s="169">
        <f>RevReqDetR!AG59</f>
        <v>0</v>
      </c>
      <c r="H59" s="169">
        <f>(G58+G59)/2*$J$5</f>
        <v>0</v>
      </c>
      <c r="I59" s="260">
        <f>RevReqDetR!H59</f>
        <v>633727.41999999993</v>
      </c>
      <c r="J59" s="260">
        <f>RevReqDetR!M59</f>
        <v>486787.51</v>
      </c>
      <c r="K59" s="169">
        <f>I59-J59</f>
        <v>146939.90999999992</v>
      </c>
      <c r="L59" s="260">
        <f>RevReqDetR!N59</f>
        <v>0</v>
      </c>
      <c r="M59" s="260">
        <f>RevReqDetR!AA59</f>
        <v>0</v>
      </c>
      <c r="N59" s="260">
        <f>L59+M59</f>
        <v>0</v>
      </c>
      <c r="O59" s="260">
        <f>RevReqDetR!AI59</f>
        <v>3961.6600000000003</v>
      </c>
      <c r="P59" s="260">
        <f>RevReqDetR!K59</f>
        <v>486875</v>
      </c>
      <c r="Q59" s="260">
        <f>RevReqDetR!T59</f>
        <v>0</v>
      </c>
      <c r="R59" s="260">
        <f>RevReqDetR!W59</f>
        <v>27513</v>
      </c>
      <c r="S59" s="260">
        <f>RevReqDetR!X59</f>
        <v>0</v>
      </c>
      <c r="T59" s="260">
        <f>RevReqDetR!Y59</f>
        <v>261826</v>
      </c>
      <c r="U59" s="260">
        <f>P59+Q59-R59+S59-T59</f>
        <v>197536</v>
      </c>
      <c r="V59" s="260">
        <f>RevReqDetR!L59</f>
        <v>-87.49</v>
      </c>
      <c r="W59" s="260">
        <f>F59+H59-K59+N59+O59-U59-V59</f>
        <v>312007.68637154606</v>
      </c>
      <c r="Z59" s="46"/>
      <c r="AA59" s="15">
        <v>2</v>
      </c>
      <c r="AB59" t="str">
        <f t="shared" si="10"/>
        <v>Oct 2012 - Sep 2013</v>
      </c>
      <c r="AD59" s="7">
        <v>312007.68637154606</v>
      </c>
      <c r="AE59" s="8">
        <f t="shared" si="11"/>
        <v>0</v>
      </c>
      <c r="AF59" s="8"/>
    </row>
    <row r="60" spans="1:32" hidden="1" outlineLevel="1" x14ac:dyDescent="0.2">
      <c r="A60">
        <f t="shared" si="1"/>
        <v>2013</v>
      </c>
      <c r="B60" s="259">
        <v>41275</v>
      </c>
      <c r="C60" s="169">
        <f>RevReqDetR!Q60</f>
        <v>68479214.609999999</v>
      </c>
      <c r="D60" s="260">
        <f>RevReqDetR!U60</f>
        <v>1472228.8899998637</v>
      </c>
      <c r="E60" s="169">
        <f t="shared" si="15"/>
        <v>69951443.499999866</v>
      </c>
      <c r="F60" s="169">
        <f>RevReqDetR!E60+RevReqDetR!V60</f>
        <v>656090.41951641545</v>
      </c>
      <c r="G60" s="169">
        <f>RevReqDetR!AG60</f>
        <v>0</v>
      </c>
      <c r="H60" s="169">
        <f t="shared" si="16"/>
        <v>0</v>
      </c>
      <c r="I60" s="260">
        <f>RevReqDetR!H60</f>
        <v>635234.92999999993</v>
      </c>
      <c r="J60" s="260">
        <f>RevReqDetR!M60</f>
        <v>407170</v>
      </c>
      <c r="K60" s="169">
        <f t="shared" si="12"/>
        <v>228064.92999999993</v>
      </c>
      <c r="L60" s="260">
        <f>RevReqDetR!N60</f>
        <v>0</v>
      </c>
      <c r="M60" s="260">
        <f>RevReqDetR!AA60</f>
        <v>0</v>
      </c>
      <c r="N60" s="260">
        <f t="shared" si="17"/>
        <v>0</v>
      </c>
      <c r="O60" s="260">
        <f>RevReqDetR!AI60</f>
        <v>6577.38</v>
      </c>
      <c r="P60" s="260">
        <f>RevReqDetR!K60</f>
        <v>407075</v>
      </c>
      <c r="Q60" s="260">
        <f>RevReqDetR!T60</f>
        <v>0</v>
      </c>
      <c r="R60" s="260">
        <f>RevReqDetR!W60</f>
        <v>0</v>
      </c>
      <c r="S60" s="260">
        <f>RevReqDetR!X60</f>
        <v>0</v>
      </c>
      <c r="T60" s="260">
        <f>RevReqDetR!Y60</f>
        <v>222768.58</v>
      </c>
      <c r="U60" s="260">
        <f t="shared" si="18"/>
        <v>184306.42</v>
      </c>
      <c r="V60" s="260">
        <f>RevReqDetR!L60</f>
        <v>95</v>
      </c>
      <c r="W60" s="260">
        <f t="shared" si="14"/>
        <v>250201.44951641551</v>
      </c>
      <c r="Z60" s="46"/>
      <c r="AA60" s="15">
        <v>2</v>
      </c>
      <c r="AB60" t="str">
        <f t="shared" si="10"/>
        <v>Oct 2012 - Sep 2013</v>
      </c>
      <c r="AD60" s="7">
        <v>250201.44951641551</v>
      </c>
      <c r="AE60" s="8">
        <f t="shared" si="11"/>
        <v>0</v>
      </c>
      <c r="AF60" s="8"/>
    </row>
    <row r="61" spans="1:32" hidden="1" outlineLevel="1" x14ac:dyDescent="0.2">
      <c r="A61">
        <f t="shared" si="1"/>
        <v>2013</v>
      </c>
      <c r="B61" s="259">
        <v>41306</v>
      </c>
      <c r="C61" s="169">
        <f>RevReqDetR!Q61</f>
        <v>68598030.670000002</v>
      </c>
      <c r="D61" s="260">
        <f>RevReqDetR!U61</f>
        <v>1691072.6899998637</v>
      </c>
      <c r="E61" s="169">
        <f t="shared" si="15"/>
        <v>70289103.359999865</v>
      </c>
      <c r="F61" s="169">
        <f>RevReqDetR!E61+RevReqDetR!V61</f>
        <v>596091.45357315044</v>
      </c>
      <c r="G61" s="169">
        <f>RevReqDetR!AG61</f>
        <v>0</v>
      </c>
      <c r="H61" s="261">
        <f>(G60+G61)/2*$J$5</f>
        <v>0</v>
      </c>
      <c r="I61" s="260">
        <f>RevReqDetR!H61</f>
        <v>575718.56000000006</v>
      </c>
      <c r="J61" s="260">
        <f>RevReqDetR!M61</f>
        <v>456902.5</v>
      </c>
      <c r="K61" s="169">
        <f t="shared" si="12"/>
        <v>118816.06000000006</v>
      </c>
      <c r="L61" s="260">
        <f>RevReqDetR!N61</f>
        <v>0</v>
      </c>
      <c r="M61" s="260">
        <f>RevReqDetR!AA61</f>
        <v>0</v>
      </c>
      <c r="N61" s="260">
        <f t="shared" si="17"/>
        <v>0</v>
      </c>
      <c r="O61" s="260">
        <f>RevReqDetR!AI61</f>
        <v>6580.77</v>
      </c>
      <c r="P61" s="260">
        <f>RevReqDetR!K61</f>
        <v>455525</v>
      </c>
      <c r="Q61" s="260">
        <f>RevReqDetR!T61</f>
        <v>0</v>
      </c>
      <c r="R61" s="260">
        <f>RevReqDetR!W61</f>
        <v>0</v>
      </c>
      <c r="S61" s="260">
        <f>RevReqDetR!X61</f>
        <v>0</v>
      </c>
      <c r="T61" s="260">
        <f>RevReqDetR!Y61</f>
        <v>236681.2</v>
      </c>
      <c r="U61" s="260">
        <f t="shared" si="18"/>
        <v>218843.8</v>
      </c>
      <c r="V61" s="260">
        <f>RevReqDetR!L61</f>
        <v>1377.5</v>
      </c>
      <c r="W61" s="260">
        <f t="shared" si="14"/>
        <v>263634.86357315042</v>
      </c>
      <c r="Z61" s="46"/>
      <c r="AA61" s="15">
        <v>1</v>
      </c>
      <c r="AB61" t="str">
        <f t="shared" si="10"/>
        <v>Oct 2012 - Sep 2013</v>
      </c>
      <c r="AD61" s="7">
        <v>263634.86357315042</v>
      </c>
      <c r="AE61" s="8">
        <f t="shared" si="11"/>
        <v>0</v>
      </c>
      <c r="AF61" s="8"/>
    </row>
    <row r="62" spans="1:32" hidden="1" outlineLevel="1" x14ac:dyDescent="0.2">
      <c r="A62">
        <f t="shared" si="1"/>
        <v>2013</v>
      </c>
      <c r="B62" s="259">
        <v>41334</v>
      </c>
      <c r="C62" s="169">
        <f>RevReqDetR!Q62</f>
        <v>68704101.359999999</v>
      </c>
      <c r="D62" s="260">
        <f>RevReqDetR!U62</f>
        <v>234805.99999986368</v>
      </c>
      <c r="E62" s="169">
        <f t="shared" si="15"/>
        <v>68938907.359999865</v>
      </c>
      <c r="F62" s="169">
        <f>RevReqDetR!E62+RevReqDetR!V62</f>
        <v>659487.31435120606</v>
      </c>
      <c r="G62" s="169">
        <f>RevReqDetR!AG62</f>
        <v>0</v>
      </c>
      <c r="H62" s="169">
        <f t="shared" si="16"/>
        <v>0</v>
      </c>
      <c r="I62" s="260">
        <f>RevReqDetR!H62</f>
        <v>638593.18999999994</v>
      </c>
      <c r="J62" s="260">
        <f>RevReqDetR!M62</f>
        <v>532522.5</v>
      </c>
      <c r="K62" s="169">
        <f t="shared" si="12"/>
        <v>106070.68999999994</v>
      </c>
      <c r="L62" s="260">
        <f>RevReqDetR!N62</f>
        <v>0</v>
      </c>
      <c r="M62" s="260">
        <f>RevReqDetR!AA62</f>
        <v>0</v>
      </c>
      <c r="N62" s="260">
        <f t="shared" si="17"/>
        <v>0</v>
      </c>
      <c r="O62" s="260">
        <f>RevReqDetR!AI62</f>
        <v>6960.81</v>
      </c>
      <c r="P62" s="260">
        <f>RevReqDetR!K62</f>
        <v>532475</v>
      </c>
      <c r="Q62" s="260">
        <f>RevReqDetR!T62</f>
        <v>-957875.7699999999</v>
      </c>
      <c r="R62" s="260">
        <f>RevReqDetR!W62</f>
        <v>7360</v>
      </c>
      <c r="S62" s="260">
        <f>RevReqDetR!X62</f>
        <v>0</v>
      </c>
      <c r="T62" s="260">
        <f>RevReqDetR!Y62</f>
        <v>298320.52</v>
      </c>
      <c r="U62" s="260">
        <f t="shared" si="18"/>
        <v>-731081.28999999992</v>
      </c>
      <c r="V62" s="260">
        <f>RevReqDetR!L62</f>
        <v>47.5</v>
      </c>
      <c r="W62" s="260">
        <f t="shared" si="14"/>
        <v>1291411.2243512061</v>
      </c>
      <c r="Z62" s="46"/>
      <c r="AA62" s="15">
        <v>2</v>
      </c>
      <c r="AB62" t="str">
        <f t="shared" si="10"/>
        <v>Oct 2012 - Sep 2013</v>
      </c>
      <c r="AD62" s="7">
        <v>1291411.2243512061</v>
      </c>
      <c r="AE62" s="8">
        <f t="shared" si="11"/>
        <v>0</v>
      </c>
      <c r="AF62" s="8"/>
    </row>
    <row r="63" spans="1:32" hidden="1" outlineLevel="1" x14ac:dyDescent="0.2">
      <c r="A63">
        <f t="shared" si="1"/>
        <v>2013</v>
      </c>
      <c r="B63" s="259">
        <v>41365</v>
      </c>
      <c r="C63" s="169">
        <f>RevReqDetR!Q63</f>
        <v>68184154.129999995</v>
      </c>
      <c r="D63" s="260">
        <f>RevReqDetR!U63</f>
        <v>703587.2899998636</v>
      </c>
      <c r="E63" s="169">
        <f t="shared" si="15"/>
        <v>68887741.419999853</v>
      </c>
      <c r="F63" s="169">
        <f>RevReqDetR!E63+RevReqDetR!V63</f>
        <v>629305.47547470417</v>
      </c>
      <c r="G63" s="169">
        <f>RevReqDetR!AG63</f>
        <v>0</v>
      </c>
      <c r="H63" s="169">
        <f t="shared" si="16"/>
        <v>0</v>
      </c>
      <c r="I63" s="260">
        <f>RevReqDetR!H63</f>
        <v>618817.77</v>
      </c>
      <c r="J63" s="260">
        <f>RevReqDetR!M63</f>
        <v>1138765</v>
      </c>
      <c r="K63" s="169">
        <f>I63-J63</f>
        <v>-519947.23</v>
      </c>
      <c r="L63" s="260">
        <f>RevReqDetR!N63</f>
        <v>0</v>
      </c>
      <c r="M63" s="260">
        <f>RevReqDetR!AA63</f>
        <v>0</v>
      </c>
      <c r="N63" s="260">
        <f t="shared" si="17"/>
        <v>0</v>
      </c>
      <c r="O63" s="260">
        <f>RevReqDetR!AI63</f>
        <v>6798.2999999999993</v>
      </c>
      <c r="P63" s="260">
        <f>RevReqDetR!K63</f>
        <v>1138575</v>
      </c>
      <c r="Q63" s="260">
        <f>RevReqDetR!T63</f>
        <v>0</v>
      </c>
      <c r="R63" s="260">
        <f>RevReqDetR!W63</f>
        <v>0</v>
      </c>
      <c r="S63" s="260">
        <f>RevReqDetR!X63</f>
        <v>0</v>
      </c>
      <c r="T63" s="260">
        <f>RevReqDetR!Y63</f>
        <v>669793.71</v>
      </c>
      <c r="U63" s="260">
        <f t="shared" si="18"/>
        <v>468781.29000000004</v>
      </c>
      <c r="V63" s="260">
        <f>RevReqDetR!L63</f>
        <v>190</v>
      </c>
      <c r="W63" s="260">
        <f t="shared" si="14"/>
        <v>687079.71547470405</v>
      </c>
      <c r="Z63" s="46"/>
      <c r="AA63" s="15">
        <v>2</v>
      </c>
      <c r="AB63" t="str">
        <f t="shared" si="10"/>
        <v>Oct 2012 - Sep 2013</v>
      </c>
      <c r="AD63" s="7">
        <v>687079.71547470405</v>
      </c>
      <c r="AE63" s="8">
        <f t="shared" si="11"/>
        <v>0</v>
      </c>
      <c r="AF63" s="8"/>
    </row>
    <row r="64" spans="1:32" hidden="1" outlineLevel="1" x14ac:dyDescent="0.2">
      <c r="A64">
        <f t="shared" si="1"/>
        <v>2013</v>
      </c>
      <c r="B64" s="259">
        <v>41395</v>
      </c>
      <c r="C64" s="169">
        <f>RevReqDetR!Q64</f>
        <v>67542492.159999996</v>
      </c>
      <c r="D64" s="260">
        <f>RevReqDetR!U64</f>
        <v>511253.2499998475</v>
      </c>
      <c r="E64" s="169">
        <f t="shared" si="15"/>
        <v>68053745.409999847</v>
      </c>
      <c r="F64" s="169">
        <f>RevReqDetR!E64+RevReqDetR!V64</f>
        <v>646277.35617430462</v>
      </c>
      <c r="G64" s="169">
        <f>RevReqDetR!AG64</f>
        <v>0</v>
      </c>
      <c r="H64" s="169">
        <f t="shared" si="16"/>
        <v>0</v>
      </c>
      <c r="I64" s="260">
        <f>RevReqDetR!H64</f>
        <v>634615.53</v>
      </c>
      <c r="J64" s="260">
        <f>RevReqDetR!M64</f>
        <v>714559.8899999999</v>
      </c>
      <c r="K64" s="169">
        <f t="shared" si="12"/>
        <v>-79944.35999999987</v>
      </c>
      <c r="L64" s="260">
        <f>RevReqDetR!N64</f>
        <v>561717.6100000001</v>
      </c>
      <c r="M64" s="260">
        <f>RevReqDetR!AA64</f>
        <v>0</v>
      </c>
      <c r="N64" s="260">
        <f t="shared" si="17"/>
        <v>561717.6100000001</v>
      </c>
      <c r="O64" s="260">
        <f>RevReqDetR!AI64</f>
        <v>8304.5</v>
      </c>
      <c r="P64" s="260">
        <f>RevReqDetR!K64</f>
        <v>1274425</v>
      </c>
      <c r="Q64" s="260">
        <f>RevReqDetR!T64</f>
        <v>-197082.55000003567</v>
      </c>
      <c r="R64" s="260">
        <f>RevReqDetR!W64</f>
        <v>7744</v>
      </c>
      <c r="S64" s="260">
        <f>RevReqDetR!X64</f>
        <v>0</v>
      </c>
      <c r="T64" s="260">
        <f>RevReqDetR!Y64</f>
        <v>763823.27</v>
      </c>
      <c r="U64" s="260">
        <f t="shared" si="18"/>
        <v>305775.17999996431</v>
      </c>
      <c r="V64" s="260">
        <f>RevReqDetR!L64</f>
        <v>1852.5</v>
      </c>
      <c r="W64" s="260">
        <f t="shared" si="14"/>
        <v>988616.14617434028</v>
      </c>
      <c r="Z64" s="46"/>
      <c r="AA64" s="15">
        <v>2</v>
      </c>
      <c r="AB64" t="str">
        <f t="shared" si="10"/>
        <v>Oct 2012 - Sep 2013</v>
      </c>
      <c r="AD64" s="7">
        <v>988616.14617434028</v>
      </c>
      <c r="AE64" s="8">
        <f t="shared" si="11"/>
        <v>0</v>
      </c>
      <c r="AF64" s="8"/>
    </row>
    <row r="65" spans="1:32" hidden="1" outlineLevel="1" x14ac:dyDescent="0.2">
      <c r="A65">
        <f t="shared" si="1"/>
        <v>2013</v>
      </c>
      <c r="B65" s="259">
        <v>41426</v>
      </c>
      <c r="C65" s="169">
        <f>RevReqDetR!Q65</f>
        <v>66762069.609999999</v>
      </c>
      <c r="D65" s="260">
        <f>RevReqDetR!U65</f>
        <v>1047714.0899998475</v>
      </c>
      <c r="E65" s="169">
        <f t="shared" si="15"/>
        <v>67809783.699999854</v>
      </c>
      <c r="F65" s="169">
        <f>RevReqDetR!E65+RevReqDetR!V65</f>
        <v>621169.05391249445</v>
      </c>
      <c r="G65" s="169">
        <f>RevReqDetR!AG65</f>
        <v>0</v>
      </c>
      <c r="H65" s="169">
        <f t="shared" si="16"/>
        <v>0</v>
      </c>
      <c r="I65" s="260">
        <f>RevReqDetR!H65</f>
        <v>608399.44999999995</v>
      </c>
      <c r="J65" s="260">
        <f>RevReqDetR!M65</f>
        <v>608399.44999999995</v>
      </c>
      <c r="K65" s="169">
        <f t="shared" si="12"/>
        <v>0</v>
      </c>
      <c r="L65" s="260">
        <f>RevReqDetR!N65</f>
        <v>780422.55</v>
      </c>
      <c r="M65" s="260">
        <f>RevReqDetR!AA65</f>
        <v>0</v>
      </c>
      <c r="N65" s="260">
        <f t="shared" si="17"/>
        <v>780422.55</v>
      </c>
      <c r="O65" s="260">
        <f>RevReqDetR!AI65</f>
        <v>7803.58</v>
      </c>
      <c r="P65" s="260">
        <f>RevReqDetR!K65</f>
        <v>1365150</v>
      </c>
      <c r="Q65" s="260">
        <f>RevReqDetR!T65</f>
        <v>0</v>
      </c>
      <c r="R65" s="260">
        <f>RevReqDetR!W65</f>
        <v>-393.3</v>
      </c>
      <c r="S65" s="260">
        <f>RevReqDetR!X65</f>
        <v>0</v>
      </c>
      <c r="T65" s="260">
        <f>RevReqDetR!Y65</f>
        <v>828689.16</v>
      </c>
      <c r="U65" s="260">
        <f>P65+Q65-R65+S65-T65</f>
        <v>536854.14</v>
      </c>
      <c r="V65" s="260">
        <f>RevReqDetR!L65</f>
        <v>23672</v>
      </c>
      <c r="W65" s="260">
        <f t="shared" si="14"/>
        <v>848869.04391249467</v>
      </c>
      <c r="Z65" s="46"/>
      <c r="AA65" s="15">
        <v>2</v>
      </c>
      <c r="AB65" t="str">
        <f t="shared" si="10"/>
        <v>Oct 2012 - Sep 2013</v>
      </c>
      <c r="AD65" s="7">
        <v>848869.04391249467</v>
      </c>
      <c r="AE65" s="8">
        <f t="shared" si="11"/>
        <v>0</v>
      </c>
      <c r="AF65" s="8"/>
    </row>
    <row r="66" spans="1:32" hidden="1" outlineLevel="1" x14ac:dyDescent="0.2">
      <c r="A66">
        <f t="shared" si="1"/>
        <v>2013</v>
      </c>
      <c r="B66" s="259">
        <v>41456</v>
      </c>
      <c r="C66" s="169">
        <f>RevReqDetR!Q66</f>
        <v>65981398.530000001</v>
      </c>
      <c r="D66" s="260">
        <f>RevReqDetR!U66</f>
        <v>541144.75999984739</v>
      </c>
      <c r="E66" s="169">
        <f t="shared" si="15"/>
        <v>66522543.28999985</v>
      </c>
      <c r="F66" s="169">
        <f>RevReqDetR!E66+RevReqDetR!V66</f>
        <v>636855.58575910097</v>
      </c>
      <c r="G66" s="169">
        <f>RevReqDetR!AG66</f>
        <v>0</v>
      </c>
      <c r="H66" s="169">
        <f t="shared" si="16"/>
        <v>0</v>
      </c>
      <c r="I66" s="260">
        <f>RevReqDetR!H66</f>
        <v>621481.41999999993</v>
      </c>
      <c r="J66" s="260">
        <f>RevReqDetR!M66</f>
        <v>621481.41999999993</v>
      </c>
      <c r="K66" s="169">
        <f t="shared" si="12"/>
        <v>0</v>
      </c>
      <c r="L66" s="260">
        <f>RevReqDetR!N66</f>
        <v>780671.08000000007</v>
      </c>
      <c r="M66" s="260">
        <f>RevReqDetR!AA66</f>
        <v>0</v>
      </c>
      <c r="N66" s="260">
        <f t="shared" si="17"/>
        <v>780671.08000000007</v>
      </c>
      <c r="O66" s="260">
        <f>RevReqDetR!AI66</f>
        <v>6608.75</v>
      </c>
      <c r="P66" s="260">
        <f>RevReqDetR!K66</f>
        <v>1393175</v>
      </c>
      <c r="Q66" s="260">
        <f>RevReqDetR!T66</f>
        <v>-339100.7699999999</v>
      </c>
      <c r="R66" s="260">
        <f>RevReqDetR!W66</f>
        <v>7336</v>
      </c>
      <c r="S66" s="260">
        <f>RevReqDetR!X66</f>
        <v>0</v>
      </c>
      <c r="T66" s="260">
        <f>RevReqDetR!Y66</f>
        <v>852681.76</v>
      </c>
      <c r="U66" s="260">
        <f t="shared" si="18"/>
        <v>194056.46999999997</v>
      </c>
      <c r="V66" s="260">
        <f>RevReqDetR!L66</f>
        <v>8977.5</v>
      </c>
      <c r="W66" s="260">
        <f>F66+H66-K66+N66+O66-U66-V66</f>
        <v>1221101.4457591011</v>
      </c>
      <c r="Z66" s="46"/>
      <c r="AA66" s="15">
        <v>1</v>
      </c>
      <c r="AB66" t="str">
        <f t="shared" si="10"/>
        <v>Oct 2012 - Sep 2013</v>
      </c>
      <c r="AD66" s="7">
        <v>1221101.4457591011</v>
      </c>
      <c r="AE66" s="8">
        <f t="shared" si="11"/>
        <v>0</v>
      </c>
      <c r="AF66" s="8"/>
    </row>
    <row r="67" spans="1:32" hidden="1" outlineLevel="1" x14ac:dyDescent="0.2">
      <c r="A67">
        <f t="shared" si="1"/>
        <v>2013</v>
      </c>
      <c r="B67" s="259">
        <v>41487</v>
      </c>
      <c r="C67" s="169">
        <f>RevReqDetR!Q67</f>
        <v>65269825.100000001</v>
      </c>
      <c r="D67" s="260">
        <f>RevReqDetR!U67</f>
        <v>1055833.0699998473</v>
      </c>
      <c r="E67" s="169">
        <f t="shared" si="15"/>
        <v>66325658.169999845</v>
      </c>
      <c r="F67" s="169">
        <f>RevReqDetR!E67+RevReqDetR!V67</f>
        <v>627286.16869988944</v>
      </c>
      <c r="G67" s="169">
        <f>RevReqDetR!AG67</f>
        <v>0</v>
      </c>
      <c r="H67" s="169">
        <f t="shared" si="16"/>
        <v>0</v>
      </c>
      <c r="I67" s="260">
        <f>RevReqDetR!H67</f>
        <v>614151.56999999995</v>
      </c>
      <c r="J67" s="260">
        <f>RevReqDetR!M67</f>
        <v>614151.56999999995</v>
      </c>
      <c r="K67" s="169">
        <f t="shared" si="12"/>
        <v>0</v>
      </c>
      <c r="L67" s="260">
        <f>RevReqDetR!N67</f>
        <v>711573.43</v>
      </c>
      <c r="M67" s="260">
        <f>RevReqDetR!AA67</f>
        <v>0</v>
      </c>
      <c r="N67" s="260">
        <f t="shared" si="17"/>
        <v>711573.43</v>
      </c>
      <c r="O67" s="260">
        <f>RevReqDetR!AI67</f>
        <v>9895.2999999999993</v>
      </c>
      <c r="P67" s="260">
        <f>RevReqDetR!K67</f>
        <v>1325725</v>
      </c>
      <c r="Q67" s="260">
        <f>RevReqDetR!T67</f>
        <v>0</v>
      </c>
      <c r="R67" s="260">
        <f>RevReqDetR!W67</f>
        <v>0</v>
      </c>
      <c r="S67" s="260">
        <f>RevReqDetR!X67</f>
        <v>0</v>
      </c>
      <c r="T67" s="260">
        <f>RevReqDetR!Y67</f>
        <v>811036.69</v>
      </c>
      <c r="U67" s="260">
        <f t="shared" si="18"/>
        <v>514688.31000000006</v>
      </c>
      <c r="V67" s="260">
        <f>RevReqDetR!L67</f>
        <v>0</v>
      </c>
      <c r="W67" s="260">
        <f t="shared" si="14"/>
        <v>834066.5886998896</v>
      </c>
      <c r="Z67" s="46"/>
      <c r="AA67" s="15">
        <v>2</v>
      </c>
      <c r="AB67" t="str">
        <f t="shared" si="10"/>
        <v>Oct 2012 - Sep 2013</v>
      </c>
      <c r="AD67" s="7">
        <v>834066.5886998896</v>
      </c>
      <c r="AE67" s="8">
        <f t="shared" si="11"/>
        <v>0</v>
      </c>
      <c r="AF67" s="8"/>
    </row>
    <row r="68" spans="1:32" hidden="1" outlineLevel="1" x14ac:dyDescent="0.2">
      <c r="A68">
        <f t="shared" si="1"/>
        <v>2013</v>
      </c>
      <c r="B68" s="259">
        <v>41518</v>
      </c>
      <c r="C68" s="169">
        <f>RevReqDetR!Q68</f>
        <v>64587804.780000001</v>
      </c>
      <c r="D68" s="260">
        <f>RevReqDetR!U68</f>
        <v>1649716.0699998473</v>
      </c>
      <c r="E68" s="169">
        <f t="shared" si="15"/>
        <v>66237520.849999845</v>
      </c>
      <c r="F68" s="169">
        <f>RevReqDetR!E68+RevReqDetR!V68</f>
        <v>605442.63512270886</v>
      </c>
      <c r="G68" s="169">
        <f>RevReqDetR!AG68</f>
        <v>0</v>
      </c>
      <c r="H68" s="169">
        <f t="shared" si="16"/>
        <v>0</v>
      </c>
      <c r="I68" s="260">
        <f>RevReqDetR!H68</f>
        <v>588177.17999999993</v>
      </c>
      <c r="J68" s="260">
        <f>RevReqDetR!M68</f>
        <v>588177.17999999993</v>
      </c>
      <c r="K68" s="169">
        <f t="shared" si="12"/>
        <v>0</v>
      </c>
      <c r="L68" s="260">
        <f>RevReqDetR!N68</f>
        <v>682020.32000000007</v>
      </c>
      <c r="M68" s="260">
        <f>RevReqDetR!AA68</f>
        <v>0</v>
      </c>
      <c r="N68" s="260">
        <f t="shared" si="17"/>
        <v>682020.32000000007</v>
      </c>
      <c r="O68" s="260">
        <f>RevReqDetR!AI68</f>
        <v>8722</v>
      </c>
      <c r="P68" s="260">
        <f>RevReqDetR!K68</f>
        <v>1270150</v>
      </c>
      <c r="Q68" s="260">
        <f>RevReqDetR!T68</f>
        <v>0</v>
      </c>
      <c r="R68" s="260">
        <f>RevReqDetR!W68</f>
        <v>2322.0100000000002</v>
      </c>
      <c r="S68" s="260">
        <f>RevReqDetR!X68</f>
        <v>0</v>
      </c>
      <c r="T68" s="260">
        <f>RevReqDetR!Y68</f>
        <v>676267</v>
      </c>
      <c r="U68" s="260">
        <f t="shared" si="18"/>
        <v>591560.99</v>
      </c>
      <c r="V68" s="260">
        <f>RevReqDetR!L68</f>
        <v>47.5</v>
      </c>
      <c r="W68" s="260">
        <f t="shared" si="14"/>
        <v>704576.46512270882</v>
      </c>
      <c r="Z68" s="46"/>
      <c r="AA68" s="15">
        <v>2</v>
      </c>
      <c r="AB68" t="str">
        <f t="shared" si="10"/>
        <v>Oct 2012 - Sep 2013</v>
      </c>
      <c r="AD68" s="7">
        <v>704576.46512270882</v>
      </c>
      <c r="AE68" s="8">
        <f t="shared" si="11"/>
        <v>0</v>
      </c>
      <c r="AF68" s="8"/>
    </row>
    <row r="69" spans="1:32" hidden="1" outlineLevel="1" x14ac:dyDescent="0.2">
      <c r="A69">
        <f t="shared" si="1"/>
        <v>2013</v>
      </c>
      <c r="B69" s="259">
        <v>41548</v>
      </c>
      <c r="C69" s="169">
        <f>RevReqDetR!Q69</f>
        <v>63919791.310000002</v>
      </c>
      <c r="D69" s="260">
        <f>RevReqDetR!U69</f>
        <v>512717.52999984729</v>
      </c>
      <c r="E69" s="169">
        <f t="shared" si="15"/>
        <v>64432508.839999847</v>
      </c>
      <c r="F69" s="169">
        <f>RevReqDetR!E69+RevReqDetR!V69</f>
        <v>620728.2514114303</v>
      </c>
      <c r="G69" s="169">
        <f>RevReqDetR!AG69</f>
        <v>0</v>
      </c>
      <c r="H69" s="169">
        <f t="shared" si="16"/>
        <v>0</v>
      </c>
      <c r="I69" s="260">
        <f>RevReqDetR!H69</f>
        <v>601524.02999999991</v>
      </c>
      <c r="J69" s="260">
        <f>RevReqDetR!M69</f>
        <v>601524.02999999991</v>
      </c>
      <c r="K69" s="169">
        <f t="shared" si="12"/>
        <v>0</v>
      </c>
      <c r="L69" s="260">
        <f>RevReqDetR!N69</f>
        <v>668013.47000000009</v>
      </c>
      <c r="M69" s="260">
        <f>RevReqDetR!AA69</f>
        <v>0</v>
      </c>
      <c r="N69" s="260">
        <f t="shared" si="17"/>
        <v>668013.47000000009</v>
      </c>
      <c r="O69" s="260">
        <f>RevReqDetR!AI69</f>
        <v>11618.83</v>
      </c>
      <c r="P69" s="260">
        <f>RevReqDetR!K69</f>
        <v>1228825</v>
      </c>
      <c r="Q69" s="260">
        <f>RevReqDetR!T69</f>
        <v>-415165.47</v>
      </c>
      <c r="R69" s="260">
        <f>RevReqDetR!W69</f>
        <v>7357</v>
      </c>
      <c r="S69" s="260">
        <f>RevReqDetR!X69</f>
        <v>0</v>
      </c>
      <c r="T69" s="260">
        <f>RevReqDetR!Y69</f>
        <v>716107.47</v>
      </c>
      <c r="U69" s="260">
        <f t="shared" si="18"/>
        <v>90195.060000000056</v>
      </c>
      <c r="V69" s="260">
        <f>RevReqDetR!L69</f>
        <v>40712.5</v>
      </c>
      <c r="W69" s="260">
        <f t="shared" si="14"/>
        <v>1169452.9914114303</v>
      </c>
      <c r="Z69" s="46"/>
      <c r="AA69" s="15">
        <v>2</v>
      </c>
      <c r="AB69" t="str">
        <f t="shared" si="10"/>
        <v>Oct 2013 - Sep 2014</v>
      </c>
      <c r="AD69" s="7">
        <v>1169452.9914114303</v>
      </c>
      <c r="AE69" s="8">
        <f t="shared" si="11"/>
        <v>0</v>
      </c>
      <c r="AF69" s="8"/>
    </row>
    <row r="70" spans="1:32" hidden="1" outlineLevel="1" x14ac:dyDescent="0.2">
      <c r="A70">
        <f t="shared" si="1"/>
        <v>2013</v>
      </c>
      <c r="B70" s="259">
        <v>41579</v>
      </c>
      <c r="C70" s="169">
        <f>RevReqDetR!Q70</f>
        <v>63651137.890000001</v>
      </c>
      <c r="D70" s="260">
        <f>RevReqDetR!U70</f>
        <v>837530.16999984731</v>
      </c>
      <c r="E70" s="169">
        <f t="shared" si="15"/>
        <v>64488668.059999846</v>
      </c>
      <c r="F70" s="169">
        <f>RevReqDetR!E70+RevReqDetR!V70</f>
        <v>588355.54328637209</v>
      </c>
      <c r="G70" s="169">
        <f>RevReqDetR!AG70</f>
        <v>0</v>
      </c>
      <c r="H70" s="169">
        <f t="shared" si="16"/>
        <v>0</v>
      </c>
      <c r="I70" s="260">
        <f>RevReqDetR!H70</f>
        <v>576324.07999999996</v>
      </c>
      <c r="J70" s="260">
        <f>RevReqDetR!M70</f>
        <v>576324.07999999996</v>
      </c>
      <c r="K70" s="169">
        <f t="shared" si="12"/>
        <v>0</v>
      </c>
      <c r="L70" s="260">
        <f>RevReqDetR!N70</f>
        <v>268653.42000000004</v>
      </c>
      <c r="M70" s="260">
        <f>RevReqDetR!AA70</f>
        <v>0</v>
      </c>
      <c r="N70" s="260">
        <f t="shared" si="17"/>
        <v>268653.42000000004</v>
      </c>
      <c r="O70" s="260">
        <f>RevReqDetR!AI70</f>
        <v>6639.71</v>
      </c>
      <c r="P70" s="260">
        <f>RevReqDetR!K70</f>
        <v>843600</v>
      </c>
      <c r="Q70" s="260">
        <f>RevReqDetR!T70</f>
        <v>0</v>
      </c>
      <c r="R70" s="260">
        <f>RevReqDetR!W70</f>
        <v>-1240.3600000000001</v>
      </c>
      <c r="S70" s="260">
        <f>RevReqDetR!X70</f>
        <v>0</v>
      </c>
      <c r="T70" s="260">
        <f>RevReqDetR!Y70</f>
        <v>518787.36</v>
      </c>
      <c r="U70" s="260">
        <f t="shared" si="18"/>
        <v>326053</v>
      </c>
      <c r="V70" s="260">
        <f>RevReqDetR!L70</f>
        <v>1377.5</v>
      </c>
      <c r="W70" s="260">
        <f t="shared" si="14"/>
        <v>536218.1732863721</v>
      </c>
      <c r="Z70" s="46"/>
      <c r="AA70" s="15">
        <v>2</v>
      </c>
      <c r="AB70" t="str">
        <f t="shared" si="10"/>
        <v>Oct 2013 - Sep 2014</v>
      </c>
      <c r="AD70" s="7">
        <v>536218.1732863721</v>
      </c>
      <c r="AE70" s="8">
        <f t="shared" si="11"/>
        <v>0</v>
      </c>
      <c r="AF70" s="8"/>
    </row>
    <row r="71" spans="1:32" hidden="1" outlineLevel="1" x14ac:dyDescent="0.2">
      <c r="A71">
        <f t="shared" si="1"/>
        <v>2013</v>
      </c>
      <c r="B71" s="259">
        <v>41609</v>
      </c>
      <c r="C71" s="169">
        <f>RevReqDetR!Q71</f>
        <v>63542118.189999998</v>
      </c>
      <c r="D71" s="260">
        <f>RevReqDetR!U71</f>
        <v>268789.07999982964</v>
      </c>
      <c r="E71" s="169">
        <f t="shared" si="15"/>
        <v>63810907.269999824</v>
      </c>
      <c r="F71" s="169">
        <f>RevReqDetR!E71+RevReqDetR!V71</f>
        <v>603527.67217356188</v>
      </c>
      <c r="G71" s="169">
        <f>RevReqDetR!AG71</f>
        <v>0</v>
      </c>
      <c r="H71" s="169">
        <f t="shared" si="16"/>
        <v>0</v>
      </c>
      <c r="I71" s="260">
        <f>RevReqDetR!H71</f>
        <v>593172.80000000005</v>
      </c>
      <c r="J71" s="260">
        <f>RevReqDetR!M71</f>
        <v>593172.80000000005</v>
      </c>
      <c r="K71" s="169">
        <f t="shared" si="12"/>
        <v>0</v>
      </c>
      <c r="L71" s="260">
        <f>RevReqDetR!N71</f>
        <v>109019.69999999995</v>
      </c>
      <c r="M71" s="260">
        <f>RevReqDetR!AA71</f>
        <v>0</v>
      </c>
      <c r="N71" s="260">
        <f t="shared" si="17"/>
        <v>109019.69999999995</v>
      </c>
      <c r="O71" s="260">
        <f>RevReqDetR!AI71</f>
        <v>8511.1</v>
      </c>
      <c r="P71" s="260">
        <f>RevReqDetR!K71</f>
        <v>702050</v>
      </c>
      <c r="Q71" s="260">
        <f>RevReqDetR!T71</f>
        <v>-191806.17000001762</v>
      </c>
      <c r="R71" s="260">
        <f>RevReqDetR!W71</f>
        <v>6642</v>
      </c>
      <c r="S71" s="260">
        <f>RevReqDetR!X71</f>
        <v>0</v>
      </c>
      <c r="T71" s="260">
        <f>RevReqDetR!Y71</f>
        <v>433260.92</v>
      </c>
      <c r="U71" s="260">
        <f t="shared" si="18"/>
        <v>70340.909999982396</v>
      </c>
      <c r="V71" s="260">
        <f>RevReqDetR!L71</f>
        <v>142.5</v>
      </c>
      <c r="W71" s="260">
        <f t="shared" si="14"/>
        <v>650575.06217357935</v>
      </c>
      <c r="Z71" s="46"/>
      <c r="AA71" s="15">
        <v>1</v>
      </c>
      <c r="AB71" t="str">
        <f t="shared" si="10"/>
        <v>Oct 2013 - Sep 2014</v>
      </c>
      <c r="AC71" s="8"/>
      <c r="AD71" s="7">
        <v>650575.06217357935</v>
      </c>
      <c r="AE71" s="8">
        <f t="shared" si="11"/>
        <v>0</v>
      </c>
      <c r="AF71" s="8"/>
    </row>
    <row r="72" spans="1:32" hidden="1" outlineLevel="1" x14ac:dyDescent="0.2">
      <c r="A72">
        <f t="shared" si="1"/>
        <v>2014</v>
      </c>
      <c r="B72" s="259">
        <v>41640</v>
      </c>
      <c r="C72" s="169">
        <f>RevReqDetR!Q72</f>
        <v>63825663.769999996</v>
      </c>
      <c r="D72" s="260">
        <f>RevReqDetR!U72</f>
        <v>372541.67999982962</v>
      </c>
      <c r="E72" s="169">
        <f t="shared" si="15"/>
        <v>64198205.449999824</v>
      </c>
      <c r="F72" s="169">
        <f>RevReqDetR!E72+RevReqDetR!V72</f>
        <v>601904.33358328324</v>
      </c>
      <c r="G72" s="169">
        <f>RevReqDetR!AG72</f>
        <v>0</v>
      </c>
      <c r="H72" s="169">
        <f t="shared" si="16"/>
        <v>0</v>
      </c>
      <c r="I72" s="260">
        <f>RevReqDetR!H72</f>
        <v>592193.86</v>
      </c>
      <c r="J72" s="260">
        <f>RevReqDetR!M72</f>
        <v>308648.28000000003</v>
      </c>
      <c r="K72" s="169">
        <f t="shared" si="12"/>
        <v>283545.57999999996</v>
      </c>
      <c r="L72" s="260">
        <f>RevReqDetR!N72</f>
        <v>0</v>
      </c>
      <c r="M72" s="260">
        <f>RevReqDetR!AA72</f>
        <v>0</v>
      </c>
      <c r="N72" s="260">
        <f t="shared" si="17"/>
        <v>0</v>
      </c>
      <c r="O72" s="260">
        <f>RevReqDetR!AI72</f>
        <v>9139.0400000000009</v>
      </c>
      <c r="P72" s="260">
        <f>RevReqDetR!K72</f>
        <v>279300</v>
      </c>
      <c r="Q72" s="260">
        <f>RevReqDetR!T72</f>
        <v>0</v>
      </c>
      <c r="R72" s="260">
        <f>RevReqDetR!W72</f>
        <v>-1.03</v>
      </c>
      <c r="S72" s="260">
        <f>RevReqDetR!X72</f>
        <v>0</v>
      </c>
      <c r="T72" s="260">
        <f>RevReqDetR!Y72</f>
        <v>175547.4</v>
      </c>
      <c r="U72" s="260">
        <f t="shared" si="18"/>
        <v>103753.63000000003</v>
      </c>
      <c r="V72" s="260">
        <f>RevReqDetR!L72</f>
        <v>29348.28</v>
      </c>
      <c r="W72" s="260">
        <f t="shared" si="14"/>
        <v>194395.88358328323</v>
      </c>
      <c r="Z72" s="46"/>
      <c r="AA72" s="15">
        <v>2</v>
      </c>
      <c r="AB72" t="str">
        <f t="shared" si="10"/>
        <v>Oct 2013 - Sep 2014</v>
      </c>
      <c r="AC72" s="8"/>
      <c r="AD72" s="7">
        <v>194395.88358328323</v>
      </c>
      <c r="AE72" s="8">
        <f t="shared" si="11"/>
        <v>0</v>
      </c>
      <c r="AF72" s="8"/>
    </row>
    <row r="73" spans="1:32" hidden="1" outlineLevel="1" x14ac:dyDescent="0.2">
      <c r="A73">
        <f t="shared" si="1"/>
        <v>2014</v>
      </c>
      <c r="B73" s="259">
        <v>41671</v>
      </c>
      <c r="C73" s="169">
        <f>RevReqDetR!Q73</f>
        <v>63983457.479999997</v>
      </c>
      <c r="D73" s="260">
        <f>RevReqDetR!U73</f>
        <v>516584.03999982961</v>
      </c>
      <c r="E73" s="169">
        <f t="shared" si="15"/>
        <v>64500041.519999824</v>
      </c>
      <c r="F73" s="169">
        <f>RevReqDetR!E73+RevReqDetR!V73</f>
        <v>547055.70437355584</v>
      </c>
      <c r="G73" s="169">
        <f>RevReqDetR!AG73</f>
        <v>0</v>
      </c>
      <c r="H73" s="169">
        <f t="shared" si="16"/>
        <v>0</v>
      </c>
      <c r="I73" s="260">
        <f>RevReqDetR!H73</f>
        <v>537416.21000000008</v>
      </c>
      <c r="J73" s="260">
        <f>RevReqDetR!M73</f>
        <v>379622.5</v>
      </c>
      <c r="K73" s="169">
        <f t="shared" si="12"/>
        <v>157793.71000000008</v>
      </c>
      <c r="L73" s="260">
        <f>RevReqDetR!N73</f>
        <v>0</v>
      </c>
      <c r="M73" s="260">
        <f>RevReqDetR!AA73</f>
        <v>0</v>
      </c>
      <c r="N73" s="260">
        <f t="shared" si="17"/>
        <v>0</v>
      </c>
      <c r="O73" s="260">
        <f>RevReqDetR!AI73</f>
        <v>7571.4</v>
      </c>
      <c r="P73" s="260">
        <f>RevReqDetR!K73</f>
        <v>373350</v>
      </c>
      <c r="Q73" s="260">
        <f>RevReqDetR!T73</f>
        <v>0</v>
      </c>
      <c r="R73" s="260">
        <f>RevReqDetR!W73</f>
        <v>0</v>
      </c>
      <c r="S73" s="260">
        <f>RevReqDetR!X73</f>
        <v>0</v>
      </c>
      <c r="T73" s="260">
        <f>RevReqDetR!Y73</f>
        <v>229307.64</v>
      </c>
      <c r="U73" s="260">
        <f t="shared" si="18"/>
        <v>144042.35999999999</v>
      </c>
      <c r="V73" s="260">
        <f>RevReqDetR!L73</f>
        <v>6272.5</v>
      </c>
      <c r="W73" s="260">
        <f t="shared" si="14"/>
        <v>246518.5343735558</v>
      </c>
      <c r="Z73" s="46"/>
      <c r="AA73" s="15">
        <v>2</v>
      </c>
      <c r="AB73" t="str">
        <f t="shared" si="10"/>
        <v>Oct 2013 - Sep 2014</v>
      </c>
      <c r="AC73" s="8"/>
      <c r="AD73" s="7">
        <v>246518.5343735558</v>
      </c>
      <c r="AE73" s="8">
        <f t="shared" si="11"/>
        <v>0</v>
      </c>
      <c r="AF73" s="8"/>
    </row>
    <row r="74" spans="1:32" hidden="1" outlineLevel="1" x14ac:dyDescent="0.2">
      <c r="A74">
        <f t="shared" si="1"/>
        <v>2014</v>
      </c>
      <c r="B74" s="259">
        <v>41699</v>
      </c>
      <c r="C74" s="169">
        <f>RevReqDetR!Q74</f>
        <v>64155544.07</v>
      </c>
      <c r="D74" s="260">
        <f>RevReqDetR!U74</f>
        <v>124888.58999982564</v>
      </c>
      <c r="E74" s="169">
        <f t="shared" si="15"/>
        <v>64280432.659999825</v>
      </c>
      <c r="F74" s="169">
        <f>RevReqDetR!E74+RevReqDetR!V74</f>
        <v>607997.89408970112</v>
      </c>
      <c r="G74" s="169">
        <f>RevReqDetR!AG74</f>
        <v>0</v>
      </c>
      <c r="H74" s="169">
        <f t="shared" si="16"/>
        <v>0</v>
      </c>
      <c r="I74" s="260">
        <f>RevReqDetR!H74</f>
        <v>596149.26</v>
      </c>
      <c r="J74" s="260">
        <f>RevReqDetR!M74</f>
        <v>424062.67</v>
      </c>
      <c r="K74" s="169">
        <f t="shared" si="12"/>
        <v>172086.59000000003</v>
      </c>
      <c r="L74" s="260">
        <f>RevReqDetR!N74</f>
        <v>0</v>
      </c>
      <c r="M74" s="260">
        <f>RevReqDetR!AA74</f>
        <v>0</v>
      </c>
      <c r="N74" s="260">
        <f t="shared" si="17"/>
        <v>0</v>
      </c>
      <c r="O74" s="260">
        <f>RevReqDetR!AI74</f>
        <v>6963.27</v>
      </c>
      <c r="P74" s="260">
        <f>RevReqDetR!K74</f>
        <v>323475</v>
      </c>
      <c r="Q74" s="260">
        <f>RevReqDetR!T74</f>
        <v>-1370.2399999772897</v>
      </c>
      <c r="R74" s="260">
        <f>RevReqDetR!W74</f>
        <v>5762.08</v>
      </c>
      <c r="S74" s="260">
        <f>RevReqDetR!X74</f>
        <v>0</v>
      </c>
      <c r="T74" s="260">
        <f>RevReqDetR!Y74</f>
        <v>198586.41</v>
      </c>
      <c r="U74" s="260">
        <f t="shared" si="18"/>
        <v>117756.27000002269</v>
      </c>
      <c r="V74" s="260">
        <f>RevReqDetR!L74</f>
        <v>100587.67</v>
      </c>
      <c r="W74" s="260">
        <f t="shared" si="14"/>
        <v>224530.63408967847</v>
      </c>
      <c r="Z74" s="46"/>
      <c r="AA74" s="15">
        <v>2</v>
      </c>
      <c r="AB74" t="str">
        <f t="shared" si="10"/>
        <v>Oct 2013 - Sep 2014</v>
      </c>
      <c r="AC74" s="8"/>
      <c r="AD74" s="7">
        <v>224530.63408967847</v>
      </c>
      <c r="AE74" s="8">
        <f t="shared" si="11"/>
        <v>0</v>
      </c>
      <c r="AF74" s="8"/>
    </row>
    <row r="75" spans="1:32" hidden="1" outlineLevel="1" x14ac:dyDescent="0.2">
      <c r="A75">
        <f t="shared" ref="A75:A138" si="19">YEAR(B75)</f>
        <v>2014</v>
      </c>
      <c r="B75" s="259">
        <v>41730</v>
      </c>
      <c r="C75" s="169">
        <f>RevReqDetR!Q75</f>
        <v>63637947.43</v>
      </c>
      <c r="D75" s="260">
        <f>RevReqDetR!U75</f>
        <v>514931.73999982566</v>
      </c>
      <c r="E75" s="169">
        <f t="shared" si="15"/>
        <v>64152879.169999823</v>
      </c>
      <c r="F75" s="169">
        <f>RevReqDetR!E75+RevReqDetR!V75</f>
        <v>586261.48843540123</v>
      </c>
      <c r="G75" s="169">
        <f>RevReqDetR!AG75</f>
        <v>0</v>
      </c>
      <c r="H75" s="169">
        <f t="shared" si="16"/>
        <v>0</v>
      </c>
      <c r="I75" s="260">
        <f>RevReqDetR!H75</f>
        <v>578198.05000000005</v>
      </c>
      <c r="J75" s="260">
        <f>RevReqDetR!M75</f>
        <v>1095794.69</v>
      </c>
      <c r="K75" s="169">
        <f t="shared" si="12"/>
        <v>-517596.6399999999</v>
      </c>
      <c r="L75" s="260">
        <f>RevReqDetR!N75</f>
        <v>0</v>
      </c>
      <c r="M75" s="260">
        <f>RevReqDetR!AA75</f>
        <v>0</v>
      </c>
      <c r="N75" s="260">
        <f t="shared" si="17"/>
        <v>0</v>
      </c>
      <c r="O75" s="262">
        <f>RevReqDetR!AI75</f>
        <v>8044.1699999999992</v>
      </c>
      <c r="P75" s="260">
        <f>RevReqDetR!K75</f>
        <v>1014125</v>
      </c>
      <c r="Q75" s="260">
        <f>RevReqDetR!T75</f>
        <v>0</v>
      </c>
      <c r="R75" s="262">
        <f>RevReqDetR!W75</f>
        <v>0</v>
      </c>
      <c r="S75" s="260">
        <f>RevReqDetR!X75</f>
        <v>0</v>
      </c>
      <c r="T75" s="260">
        <f>RevReqDetR!Y75</f>
        <v>624081.85</v>
      </c>
      <c r="U75" s="260">
        <f t="shared" si="18"/>
        <v>390043.15</v>
      </c>
      <c r="V75" s="260">
        <f>RevReqDetR!L75</f>
        <v>81669.69</v>
      </c>
      <c r="W75" s="260">
        <f t="shared" si="14"/>
        <v>640189.45843540109</v>
      </c>
      <c r="Z75" s="46"/>
      <c r="AA75" s="15">
        <v>2</v>
      </c>
      <c r="AB75" t="str">
        <f t="shared" si="10"/>
        <v>Oct 2013 - Sep 2014</v>
      </c>
      <c r="AC75" s="8"/>
      <c r="AD75" s="7">
        <v>640189.45843540109</v>
      </c>
      <c r="AE75" s="8">
        <f t="shared" si="11"/>
        <v>0</v>
      </c>
      <c r="AF75" s="8"/>
    </row>
    <row r="76" spans="1:32" hidden="1" outlineLevel="1" x14ac:dyDescent="0.2">
      <c r="A76">
        <f t="shared" si="19"/>
        <v>2014</v>
      </c>
      <c r="B76" s="259">
        <v>41760</v>
      </c>
      <c r="C76" s="169">
        <f>RevReqDetR!Q76</f>
        <v>62885742.519999996</v>
      </c>
      <c r="D76" s="260">
        <f>RevReqDetR!U76</f>
        <v>1014881.3599998257</v>
      </c>
      <c r="E76" s="169">
        <f t="shared" si="15"/>
        <v>63900623.879999824</v>
      </c>
      <c r="F76" s="169">
        <f>RevReqDetR!E76+RevReqDetR!V76</f>
        <v>605063.47516241169</v>
      </c>
      <c r="G76" s="169">
        <f>RevReqDetR!AG76</f>
        <v>0</v>
      </c>
      <c r="H76" s="169">
        <f t="shared" si="16"/>
        <v>0</v>
      </c>
      <c r="I76" s="260">
        <f>RevReqDetR!H76</f>
        <v>593178.09000000008</v>
      </c>
      <c r="J76" s="260">
        <f>RevReqDetR!M76</f>
        <v>689007.33000000031</v>
      </c>
      <c r="K76" s="169">
        <f t="shared" ref="K76:K139" si="20">I76-J76</f>
        <v>-95829.240000000224</v>
      </c>
      <c r="L76" s="260">
        <f>RevReqDetR!N76</f>
        <v>656375.66999999969</v>
      </c>
      <c r="M76" s="260">
        <f>RevReqDetR!AA76</f>
        <v>0</v>
      </c>
      <c r="N76" s="260">
        <f t="shared" si="17"/>
        <v>656375.66999999969</v>
      </c>
      <c r="O76" s="262">
        <f>RevReqDetR!AI76</f>
        <v>7360.6600000000008</v>
      </c>
      <c r="P76" s="260">
        <f>RevReqDetR!K76</f>
        <v>1311950</v>
      </c>
      <c r="Q76" s="260">
        <f>RevReqDetR!T76</f>
        <v>0</v>
      </c>
      <c r="R76" s="262">
        <f>RevReqDetR!W76</f>
        <v>0</v>
      </c>
      <c r="S76" s="260">
        <f>RevReqDetR!X76</f>
        <v>0</v>
      </c>
      <c r="T76" s="260">
        <f>RevReqDetR!Y76</f>
        <v>812000.37999997952</v>
      </c>
      <c r="U76" s="260">
        <f t="shared" si="18"/>
        <v>499949.62000002048</v>
      </c>
      <c r="V76" s="260">
        <f>RevReqDetR!L76</f>
        <v>33433</v>
      </c>
      <c r="W76" s="260">
        <f t="shared" si="14"/>
        <v>831246.42516239116</v>
      </c>
      <c r="Z76" s="46"/>
      <c r="AA76" s="15">
        <v>1</v>
      </c>
      <c r="AB76" t="str">
        <f t="shared" ref="AB76:AB139" si="21">IF(MONTH(B76)=10,"Oct "&amp;RIGHT(YEAR(B76),4)&amp;" - "&amp;"Sep "&amp;RIGHT(YEAR(B76)+1,4),AB75)</f>
        <v>Oct 2013 - Sep 2014</v>
      </c>
      <c r="AC76" s="8"/>
      <c r="AD76" s="7">
        <v>831246.42516239116</v>
      </c>
      <c r="AE76" s="8">
        <f t="shared" ref="AE76:AE134" si="22">W76-AD76</f>
        <v>0</v>
      </c>
      <c r="AF76" s="8"/>
    </row>
    <row r="77" spans="1:32" hidden="1" outlineLevel="1" x14ac:dyDescent="0.2">
      <c r="A77">
        <f t="shared" si="19"/>
        <v>2014</v>
      </c>
      <c r="B77" s="259">
        <v>41791</v>
      </c>
      <c r="C77" s="169">
        <f>RevReqDetR!Q77</f>
        <v>62177119.739999995</v>
      </c>
      <c r="D77" s="260">
        <f>RevReqDetR!U77</f>
        <v>490152.07999989181</v>
      </c>
      <c r="E77" s="169">
        <f t="shared" si="15"/>
        <v>62667271.819999889</v>
      </c>
      <c r="F77" s="169">
        <f>RevReqDetR!E77+RevReqDetR!V77</f>
        <v>575225.74526816863</v>
      </c>
      <c r="G77" s="169">
        <f>RevReqDetR!AG77</f>
        <v>0</v>
      </c>
      <c r="H77" s="169">
        <f t="shared" si="16"/>
        <v>0</v>
      </c>
      <c r="I77" s="260">
        <f>RevReqDetR!H77</f>
        <v>567374.63</v>
      </c>
      <c r="J77" s="260">
        <f>RevReqDetR!M77</f>
        <v>567374.63</v>
      </c>
      <c r="K77" s="169">
        <f t="shared" si="20"/>
        <v>0</v>
      </c>
      <c r="L77" s="260">
        <f>RevReqDetR!N77</f>
        <v>708622.77999999991</v>
      </c>
      <c r="M77" s="260">
        <f>RevReqDetR!AA77</f>
        <v>0</v>
      </c>
      <c r="N77" s="260">
        <f t="shared" si="17"/>
        <v>708622.77999999991</v>
      </c>
      <c r="O77" s="262">
        <f>RevReqDetR!AI77</f>
        <v>5688.14</v>
      </c>
      <c r="P77" s="260">
        <f>RevReqDetR!K77</f>
        <v>1274900</v>
      </c>
      <c r="Q77" s="260">
        <f>RevReqDetR!T77</f>
        <v>44380.840000065975</v>
      </c>
      <c r="R77" s="262">
        <f>RevReqDetR!W77</f>
        <v>10446.18</v>
      </c>
      <c r="S77" s="260">
        <f>RevReqDetR!X77</f>
        <v>0</v>
      </c>
      <c r="T77" s="260">
        <f>RevReqDetR!Y77</f>
        <v>784747.92</v>
      </c>
      <c r="U77" s="260">
        <f t="shared" si="18"/>
        <v>524086.740000066</v>
      </c>
      <c r="V77" s="260">
        <f>RevReqDetR!L77</f>
        <v>1097.4100000000001</v>
      </c>
      <c r="W77" s="260">
        <f t="shared" si="14"/>
        <v>764352.51526810252</v>
      </c>
      <c r="Z77" s="46"/>
      <c r="AA77" s="15">
        <v>2</v>
      </c>
      <c r="AB77" t="str">
        <f t="shared" si="21"/>
        <v>Oct 2013 - Sep 2014</v>
      </c>
      <c r="AC77" s="8"/>
      <c r="AD77" s="7">
        <v>764352.51526810252</v>
      </c>
      <c r="AE77" s="8">
        <f t="shared" si="22"/>
        <v>0</v>
      </c>
      <c r="AF77" s="8"/>
    </row>
    <row r="78" spans="1:32" hidden="1" outlineLevel="1" x14ac:dyDescent="0.2">
      <c r="A78">
        <f t="shared" si="19"/>
        <v>2014</v>
      </c>
      <c r="B78" s="259">
        <v>41821</v>
      </c>
      <c r="C78" s="169">
        <f>RevReqDetR!Q78</f>
        <v>61257908.469999991</v>
      </c>
      <c r="D78" s="260">
        <f>RevReqDetR!U78</f>
        <v>546372.14999990049</v>
      </c>
      <c r="E78" s="169">
        <f t="shared" si="15"/>
        <v>61804280.619999893</v>
      </c>
      <c r="F78" s="169">
        <f>RevReqDetR!E78+RevReqDetR!V78</f>
        <v>588345.38560337108</v>
      </c>
      <c r="G78" s="169">
        <f>RevReqDetR!AG78</f>
        <v>0</v>
      </c>
      <c r="H78" s="169">
        <f t="shared" si="16"/>
        <v>0</v>
      </c>
      <c r="I78" s="260">
        <f>RevReqDetR!H78</f>
        <v>579572.98</v>
      </c>
      <c r="J78" s="260">
        <f>RevReqDetR!M78</f>
        <v>579572.98</v>
      </c>
      <c r="K78" s="169">
        <f t="shared" si="20"/>
        <v>0</v>
      </c>
      <c r="L78" s="260">
        <f>RevReqDetR!N78</f>
        <v>919211.27</v>
      </c>
      <c r="M78" s="260">
        <f>RevReqDetR!AA78</f>
        <v>0</v>
      </c>
      <c r="N78" s="260">
        <f t="shared" si="17"/>
        <v>919211.27</v>
      </c>
      <c r="O78" s="262">
        <f>RevReqDetR!AI78</f>
        <v>7761.58</v>
      </c>
      <c r="P78" s="260">
        <f>RevReqDetR!K78</f>
        <v>1424050</v>
      </c>
      <c r="Q78" s="260">
        <f>RevReqDetR!T78</f>
        <v>-44637.049999991374</v>
      </c>
      <c r="R78" s="262">
        <f>RevReqDetR!W78</f>
        <v>10182.780000000001</v>
      </c>
      <c r="S78" s="260">
        <f>RevReqDetR!X78</f>
        <v>0</v>
      </c>
      <c r="T78" s="260">
        <f>RevReqDetR!Y78</f>
        <v>876765.1</v>
      </c>
      <c r="U78" s="260">
        <f t="shared" si="18"/>
        <v>492465.07000000856</v>
      </c>
      <c r="V78" s="260">
        <f>RevReqDetR!L78</f>
        <v>74734.25</v>
      </c>
      <c r="W78" s="260">
        <f t="shared" si="14"/>
        <v>948118.91560336261</v>
      </c>
      <c r="Z78" s="46"/>
      <c r="AA78" s="15">
        <v>2</v>
      </c>
      <c r="AB78" t="str">
        <f t="shared" si="21"/>
        <v>Oct 2013 - Sep 2014</v>
      </c>
      <c r="AC78" s="8"/>
      <c r="AD78" s="7">
        <v>948118.91560336261</v>
      </c>
      <c r="AE78" s="8">
        <f t="shared" si="22"/>
        <v>0</v>
      </c>
      <c r="AF78" s="8"/>
    </row>
    <row r="79" spans="1:32" hidden="1" outlineLevel="1" x14ac:dyDescent="0.2">
      <c r="A79">
        <f t="shared" si="19"/>
        <v>2014</v>
      </c>
      <c r="B79" s="259">
        <v>41852</v>
      </c>
      <c r="C79" s="169">
        <f>RevReqDetR!Q79</f>
        <v>60435452.629999988</v>
      </c>
      <c r="D79" s="260">
        <f>RevReqDetR!U79</f>
        <v>1074014.8699999005</v>
      </c>
      <c r="E79" s="169">
        <f t="shared" si="15"/>
        <v>61509467.499999888</v>
      </c>
      <c r="F79" s="169">
        <f>RevReqDetR!E79+RevReqDetR!V79</f>
        <v>582907.30995005823</v>
      </c>
      <c r="G79" s="169">
        <f>RevReqDetR!AG79</f>
        <v>0</v>
      </c>
      <c r="H79" s="169">
        <f t="shared" si="16"/>
        <v>0</v>
      </c>
      <c r="I79" s="260">
        <f>RevReqDetR!H79</f>
        <v>571258.41</v>
      </c>
      <c r="J79" s="260">
        <f>RevReqDetR!M79</f>
        <v>571258.41</v>
      </c>
      <c r="K79" s="169">
        <f t="shared" si="20"/>
        <v>0</v>
      </c>
      <c r="L79" s="260">
        <f>RevReqDetR!N79</f>
        <v>822455.84</v>
      </c>
      <c r="M79" s="260">
        <f>RevReqDetR!AA79</f>
        <v>0</v>
      </c>
      <c r="N79" s="260">
        <f t="shared" si="17"/>
        <v>822455.84</v>
      </c>
      <c r="O79" s="262">
        <f>RevReqDetR!AI79</f>
        <v>8606.2199999999993</v>
      </c>
      <c r="P79" s="260">
        <f>RevReqDetR!K79</f>
        <v>1392700</v>
      </c>
      <c r="Q79" s="260">
        <f>RevReqDetR!T79</f>
        <v>0</v>
      </c>
      <c r="R79" s="262">
        <f>RevReqDetR!W79</f>
        <v>0</v>
      </c>
      <c r="S79" s="260">
        <f>RevReqDetR!X79</f>
        <v>0</v>
      </c>
      <c r="T79" s="260">
        <f>RevReqDetR!Y79</f>
        <v>865057.28000000003</v>
      </c>
      <c r="U79" s="260">
        <f t="shared" si="18"/>
        <v>527642.72</v>
      </c>
      <c r="V79" s="260">
        <f>RevReqDetR!L79</f>
        <v>1014.25</v>
      </c>
      <c r="W79" s="260">
        <f t="shared" si="14"/>
        <v>885312.3999500582</v>
      </c>
      <c r="Z79" s="46"/>
      <c r="AA79" s="15">
        <v>2</v>
      </c>
      <c r="AB79" t="str">
        <f t="shared" si="21"/>
        <v>Oct 2013 - Sep 2014</v>
      </c>
      <c r="AC79" s="8"/>
      <c r="AD79" s="7">
        <v>885312.3999500582</v>
      </c>
      <c r="AE79" s="8">
        <f t="shared" si="22"/>
        <v>0</v>
      </c>
      <c r="AF79" s="8"/>
    </row>
    <row r="80" spans="1:32" hidden="1" outlineLevel="1" x14ac:dyDescent="0.2">
      <c r="A80">
        <f t="shared" si="19"/>
        <v>2014</v>
      </c>
      <c r="B80" s="259">
        <v>41883</v>
      </c>
      <c r="C80" s="169">
        <f>RevReqDetR!Q80</f>
        <v>59642007.399999991</v>
      </c>
      <c r="D80" s="260">
        <f>RevReqDetR!U80</f>
        <v>1578803.2099999005</v>
      </c>
      <c r="E80" s="169">
        <f t="shared" si="15"/>
        <v>61220810.609999895</v>
      </c>
      <c r="F80" s="169">
        <f>RevReqDetR!E80+RevReqDetR!V80</f>
        <v>561412.99149631534</v>
      </c>
      <c r="G80" s="169">
        <f>RevReqDetR!AG80</f>
        <v>0</v>
      </c>
      <c r="H80" s="169">
        <f t="shared" si="16"/>
        <v>0</v>
      </c>
      <c r="I80" s="260">
        <f>RevReqDetR!H80</f>
        <v>545511.02</v>
      </c>
      <c r="J80" s="260">
        <f>RevReqDetR!M80</f>
        <v>545511.02</v>
      </c>
      <c r="K80" s="169">
        <f t="shared" si="20"/>
        <v>0</v>
      </c>
      <c r="L80" s="260">
        <f>RevReqDetR!N80</f>
        <v>793445.23</v>
      </c>
      <c r="M80" s="260">
        <f>RevReqDetR!AA80</f>
        <v>0</v>
      </c>
      <c r="N80" s="260">
        <f t="shared" si="17"/>
        <v>793445.23</v>
      </c>
      <c r="O80" s="262">
        <f>RevReqDetR!AI80</f>
        <v>6403.96</v>
      </c>
      <c r="P80" s="260">
        <f>RevReqDetR!K80</f>
        <v>1338550</v>
      </c>
      <c r="Q80" s="260">
        <f>RevReqDetR!T80</f>
        <v>0</v>
      </c>
      <c r="R80" s="262">
        <f>RevReqDetR!W80</f>
        <v>-6563.19</v>
      </c>
      <c r="S80" s="260">
        <f>RevReqDetR!X80</f>
        <v>0</v>
      </c>
      <c r="T80" s="260">
        <f>RevReqDetR!Y80</f>
        <v>833761.66</v>
      </c>
      <c r="U80" s="260">
        <f t="shared" si="18"/>
        <v>511351.52999999991</v>
      </c>
      <c r="V80" s="260">
        <f>RevReqDetR!L80</f>
        <v>406.25</v>
      </c>
      <c r="W80" s="260">
        <f t="shared" si="14"/>
        <v>849504.40149631526</v>
      </c>
      <c r="Z80" s="46"/>
      <c r="AA80" s="15">
        <v>2</v>
      </c>
      <c r="AB80" t="str">
        <f t="shared" si="21"/>
        <v>Oct 2013 - Sep 2014</v>
      </c>
      <c r="AC80" s="8"/>
      <c r="AD80" s="7">
        <v>849504.40149631526</v>
      </c>
      <c r="AE80" s="8">
        <f t="shared" si="22"/>
        <v>0</v>
      </c>
      <c r="AF80" s="8"/>
    </row>
    <row r="81" spans="1:32" hidden="1" outlineLevel="1" x14ac:dyDescent="0.2">
      <c r="A81">
        <f t="shared" si="19"/>
        <v>2014</v>
      </c>
      <c r="B81" s="259">
        <v>41913</v>
      </c>
      <c r="C81" s="169">
        <f>RevReqDetR!Q81</f>
        <v>59146436.659999989</v>
      </c>
      <c r="D81" s="260">
        <f>RevReqDetR!U81</f>
        <v>370291.49999990058</v>
      </c>
      <c r="E81" s="169">
        <f t="shared" si="15"/>
        <v>59516728.159999892</v>
      </c>
      <c r="F81" s="169">
        <f>RevReqDetR!E81+RevReqDetR!V81</f>
        <v>569769.07287258795</v>
      </c>
      <c r="G81" s="169">
        <f>RevReqDetR!AG81</f>
        <v>0</v>
      </c>
      <c r="H81" s="169">
        <f t="shared" si="16"/>
        <v>0</v>
      </c>
      <c r="I81" s="260">
        <f>RevReqDetR!H81</f>
        <v>556490.51</v>
      </c>
      <c r="J81" s="260">
        <f>RevReqDetR!M81</f>
        <v>556490.51</v>
      </c>
      <c r="K81" s="169">
        <f t="shared" si="20"/>
        <v>0</v>
      </c>
      <c r="L81" s="260">
        <f>RevReqDetR!N81</f>
        <v>495570.74</v>
      </c>
      <c r="M81" s="260">
        <f>RevReqDetR!AA81</f>
        <v>0</v>
      </c>
      <c r="N81" s="260">
        <f t="shared" si="17"/>
        <v>495570.74</v>
      </c>
      <c r="O81" s="262">
        <f>RevReqDetR!AI81</f>
        <v>5142.22</v>
      </c>
      <c r="P81" s="260">
        <f>RevReqDetR!K81</f>
        <v>1051650</v>
      </c>
      <c r="Q81" s="260">
        <f>RevReqDetR!T81</f>
        <v>24225.840000000084</v>
      </c>
      <c r="R81" s="262">
        <f>RevReqDetR!W81</f>
        <v>6950.03</v>
      </c>
      <c r="S81" s="260">
        <f>RevReqDetR!X81</f>
        <v>0</v>
      </c>
      <c r="T81" s="260">
        <f>RevReqDetR!Y81</f>
        <v>681358.5</v>
      </c>
      <c r="U81" s="260">
        <f t="shared" si="18"/>
        <v>387567.31000000006</v>
      </c>
      <c r="V81" s="260">
        <f>RevReqDetR!L81</f>
        <v>411.25</v>
      </c>
      <c r="W81" s="260">
        <f t="shared" si="14"/>
        <v>682503.47287258785</v>
      </c>
      <c r="Z81" s="46"/>
      <c r="AA81" s="15">
        <v>1</v>
      </c>
      <c r="AB81" t="str">
        <f t="shared" si="21"/>
        <v>Oct 2014 - Sep 2015</v>
      </c>
      <c r="AC81" s="8"/>
      <c r="AD81" s="7">
        <v>682503.47287258785</v>
      </c>
      <c r="AE81" s="8">
        <f t="shared" si="22"/>
        <v>0</v>
      </c>
      <c r="AF81" s="8"/>
    </row>
    <row r="82" spans="1:32" hidden="1" outlineLevel="1" x14ac:dyDescent="0.2">
      <c r="A82">
        <f t="shared" si="19"/>
        <v>2014</v>
      </c>
      <c r="B82" s="259">
        <v>41944</v>
      </c>
      <c r="C82" s="169">
        <f>RevReqDetR!Q82</f>
        <v>58819831.419999987</v>
      </c>
      <c r="D82" s="260">
        <f>RevReqDetR!U82</f>
        <v>665022.54999990063</v>
      </c>
      <c r="E82" s="169">
        <f t="shared" si="15"/>
        <v>59484853.969999887</v>
      </c>
      <c r="F82" s="169">
        <f>RevReqDetR!E82+RevReqDetR!V82</f>
        <v>542979.17516782705</v>
      </c>
      <c r="G82" s="169">
        <f>RevReqDetR!AG82</f>
        <v>0</v>
      </c>
      <c r="H82" s="169">
        <f t="shared" si="16"/>
        <v>0</v>
      </c>
      <c r="I82" s="260">
        <f>RevReqDetR!H82</f>
        <v>533896.01</v>
      </c>
      <c r="J82" s="260">
        <f>RevReqDetR!M82</f>
        <v>533896.01</v>
      </c>
      <c r="K82" s="169">
        <f t="shared" si="20"/>
        <v>0</v>
      </c>
      <c r="L82" s="260">
        <f>RevReqDetR!N82</f>
        <v>326605.24</v>
      </c>
      <c r="M82" s="260">
        <f>RevReqDetR!AA82</f>
        <v>0</v>
      </c>
      <c r="N82" s="260">
        <f t="shared" si="17"/>
        <v>326605.24</v>
      </c>
      <c r="O82" s="262">
        <f>RevReqDetR!AI82</f>
        <v>4185.6000000000004</v>
      </c>
      <c r="P82" s="260">
        <f>RevReqDetR!K82</f>
        <v>772825</v>
      </c>
      <c r="Q82" s="260">
        <f>RevReqDetR!T82</f>
        <v>0</v>
      </c>
      <c r="R82" s="262">
        <f>RevReqDetR!W82</f>
        <v>0</v>
      </c>
      <c r="S82" s="260">
        <f>RevReqDetR!X82</f>
        <v>0</v>
      </c>
      <c r="T82" s="260">
        <f>RevReqDetR!Y82</f>
        <v>478093.95</v>
      </c>
      <c r="U82" s="260">
        <f t="shared" si="18"/>
        <v>294731.05</v>
      </c>
      <c r="V82" s="260">
        <f>RevReqDetR!L82</f>
        <v>87676.25</v>
      </c>
      <c r="W82" s="260">
        <f t="shared" si="14"/>
        <v>491362.71516782697</v>
      </c>
      <c r="Z82" s="46"/>
      <c r="AA82" s="15">
        <v>2</v>
      </c>
      <c r="AB82" t="str">
        <f t="shared" si="21"/>
        <v>Oct 2014 - Sep 2015</v>
      </c>
      <c r="AC82" s="8"/>
      <c r="AD82" s="7">
        <v>491362.71516782697</v>
      </c>
      <c r="AE82" s="8">
        <f t="shared" si="22"/>
        <v>0</v>
      </c>
      <c r="AF82" s="8"/>
    </row>
    <row r="83" spans="1:32" hidden="1" outlineLevel="1" x14ac:dyDescent="0.2">
      <c r="A83">
        <f t="shared" si="19"/>
        <v>2014</v>
      </c>
      <c r="B83" s="259">
        <v>41974</v>
      </c>
      <c r="C83" s="169">
        <f>RevReqDetR!Q83</f>
        <v>58826912.36999999</v>
      </c>
      <c r="D83" s="260">
        <f>RevReqDetR!U83</f>
        <v>199853.39999990608</v>
      </c>
      <c r="E83" s="169">
        <f t="shared" si="15"/>
        <v>59026765.769999899</v>
      </c>
      <c r="F83" s="169">
        <f>RevReqDetR!E83+RevReqDetR!V83</f>
        <v>556523.80470479978</v>
      </c>
      <c r="G83" s="169">
        <f>RevReqDetR!AG83</f>
        <v>0</v>
      </c>
      <c r="H83" s="169">
        <f t="shared" si="16"/>
        <v>0</v>
      </c>
      <c r="I83" s="260">
        <f>RevReqDetR!H83</f>
        <v>549156.31000000006</v>
      </c>
      <c r="J83" s="260">
        <f>RevReqDetR!M83</f>
        <v>542075.36</v>
      </c>
      <c r="K83" s="169">
        <f t="shared" si="20"/>
        <v>7080.9500000000698</v>
      </c>
      <c r="L83" s="260">
        <f>RevReqDetR!N83</f>
        <v>0</v>
      </c>
      <c r="M83" s="260">
        <f>RevReqDetR!AA83</f>
        <v>0</v>
      </c>
      <c r="N83" s="260">
        <f t="shared" si="17"/>
        <v>0</v>
      </c>
      <c r="O83" s="262">
        <f>RevReqDetR!AI83</f>
        <v>5902.9400000000005</v>
      </c>
      <c r="P83" s="260">
        <f>RevReqDetR!K83</f>
        <v>541500</v>
      </c>
      <c r="Q83" s="260">
        <f>RevReqDetR!T83</f>
        <v>106250.25000000559</v>
      </c>
      <c r="R83" s="262">
        <f>RevReqDetR!W83</f>
        <v>7197.9699999999993</v>
      </c>
      <c r="S83" s="260">
        <f>RevReqDetR!X83</f>
        <v>0</v>
      </c>
      <c r="T83" s="260">
        <f>RevReqDetR!Y83</f>
        <v>341646.6</v>
      </c>
      <c r="U83" s="260">
        <f t="shared" si="18"/>
        <v>298905.68000000564</v>
      </c>
      <c r="V83" s="260">
        <f>RevReqDetR!L83</f>
        <v>575.36</v>
      </c>
      <c r="W83" s="260">
        <f t="shared" si="14"/>
        <v>255864.75470479403</v>
      </c>
      <c r="Z83" s="46"/>
      <c r="AA83" s="15">
        <v>2</v>
      </c>
      <c r="AB83" t="str">
        <f t="shared" si="21"/>
        <v>Oct 2014 - Sep 2015</v>
      </c>
      <c r="AC83" s="8"/>
      <c r="AD83" s="7">
        <v>255864.75470479403</v>
      </c>
      <c r="AE83" s="8">
        <f t="shared" si="22"/>
        <v>0</v>
      </c>
      <c r="AF83" s="8"/>
    </row>
    <row r="84" spans="1:32" hidden="1" outlineLevel="1" x14ac:dyDescent="0.2">
      <c r="A84">
        <f t="shared" si="19"/>
        <v>2015</v>
      </c>
      <c r="B84" s="259">
        <v>42005</v>
      </c>
      <c r="C84" s="169">
        <f>RevReqDetR!Q84</f>
        <v>58880170.149999984</v>
      </c>
      <c r="D84" s="260">
        <f>RevReqDetR!U84</f>
        <v>340275.63999990607</v>
      </c>
      <c r="E84" s="169">
        <f t="shared" si="15"/>
        <v>59220445.789999887</v>
      </c>
      <c r="F84" s="169">
        <f>RevReqDetR!E84+RevReqDetR!V84</f>
        <v>556819.31971241033</v>
      </c>
      <c r="G84" s="169">
        <f>RevReqDetR!AG84</f>
        <v>0</v>
      </c>
      <c r="H84" s="169">
        <f t="shared" si="16"/>
        <v>0</v>
      </c>
      <c r="I84" s="260">
        <f>RevReqDetR!H84</f>
        <v>549252.78</v>
      </c>
      <c r="J84" s="260">
        <f>RevReqDetR!M84</f>
        <v>495995</v>
      </c>
      <c r="K84" s="169">
        <f t="shared" si="20"/>
        <v>53257.780000000028</v>
      </c>
      <c r="L84" s="260">
        <f>RevReqDetR!N84</f>
        <v>0</v>
      </c>
      <c r="M84" s="260">
        <f>RevReqDetR!AA84</f>
        <v>0</v>
      </c>
      <c r="N84" s="260">
        <f t="shared" si="17"/>
        <v>0</v>
      </c>
      <c r="O84" s="262">
        <f>RevReqDetR!AI84</f>
        <v>8206.5499999999993</v>
      </c>
      <c r="P84" s="260">
        <f>RevReqDetR!K84</f>
        <v>372400</v>
      </c>
      <c r="Q84" s="260">
        <f>RevReqDetR!T84</f>
        <v>0</v>
      </c>
      <c r="R84" s="262">
        <f>RevReqDetR!W84</f>
        <v>0</v>
      </c>
      <c r="S84" s="260">
        <f>RevReqDetR!X84</f>
        <v>0</v>
      </c>
      <c r="T84" s="260">
        <f>RevReqDetR!Y84</f>
        <v>231977.76</v>
      </c>
      <c r="U84" s="260">
        <f t="shared" si="18"/>
        <v>140422.24</v>
      </c>
      <c r="V84" s="260">
        <f>RevReqDetR!L84</f>
        <v>123595</v>
      </c>
      <c r="W84" s="260">
        <f t="shared" si="14"/>
        <v>247750.8497124103</v>
      </c>
      <c r="Z84" s="46"/>
      <c r="AA84" s="15">
        <v>2</v>
      </c>
      <c r="AB84" t="str">
        <f t="shared" si="21"/>
        <v>Oct 2014 - Sep 2015</v>
      </c>
      <c r="AC84" s="8"/>
      <c r="AD84" s="7">
        <v>247750.8497124103</v>
      </c>
      <c r="AE84" s="8">
        <f t="shared" si="22"/>
        <v>0</v>
      </c>
      <c r="AF84" s="8"/>
    </row>
    <row r="85" spans="1:32" hidden="1" outlineLevel="1" x14ac:dyDescent="0.2">
      <c r="A85">
        <f t="shared" si="19"/>
        <v>2015</v>
      </c>
      <c r="B85" s="259">
        <v>42036</v>
      </c>
      <c r="C85" s="169">
        <f>RevReqDetR!Q85</f>
        <v>58937812.819999985</v>
      </c>
      <c r="D85" s="260">
        <f>RevReqDetR!U85</f>
        <v>508902.94999990606</v>
      </c>
      <c r="E85" s="169">
        <f t="shared" si="15"/>
        <v>59446715.769999892</v>
      </c>
      <c r="F85" s="169">
        <f>RevReqDetR!E85+RevReqDetR!V85</f>
        <v>504622.53201344388</v>
      </c>
      <c r="G85" s="169">
        <f>RevReqDetR!AG85</f>
        <v>0</v>
      </c>
      <c r="H85" s="169">
        <f t="shared" si="16"/>
        <v>0</v>
      </c>
      <c r="I85" s="260">
        <f>RevReqDetR!H85</f>
        <v>496632.67</v>
      </c>
      <c r="J85" s="260">
        <f>RevReqDetR!M85</f>
        <v>438990</v>
      </c>
      <c r="K85" s="169">
        <f t="shared" si="20"/>
        <v>57642.669999999984</v>
      </c>
      <c r="L85" s="260">
        <f>RevReqDetR!N85</f>
        <v>0</v>
      </c>
      <c r="M85" s="260">
        <f>RevReqDetR!AA85</f>
        <v>0</v>
      </c>
      <c r="N85" s="260">
        <f t="shared" si="17"/>
        <v>0</v>
      </c>
      <c r="O85" s="262">
        <f>RevReqDetR!AI85</f>
        <v>7834.34</v>
      </c>
      <c r="P85" s="260">
        <f>RevReqDetR!K85</f>
        <v>436525</v>
      </c>
      <c r="Q85" s="260">
        <f>RevReqDetR!T85</f>
        <v>0</v>
      </c>
      <c r="R85" s="262">
        <f>RevReqDetR!W85</f>
        <v>0</v>
      </c>
      <c r="S85" s="260">
        <f>RevReqDetR!X85</f>
        <v>0</v>
      </c>
      <c r="T85" s="260">
        <f>RevReqDetR!Y85</f>
        <v>267897.69000000332</v>
      </c>
      <c r="U85" s="260">
        <f t="shared" si="18"/>
        <v>168627.30999999668</v>
      </c>
      <c r="V85" s="260">
        <f>RevReqDetR!L85</f>
        <v>2465</v>
      </c>
      <c r="W85" s="260">
        <f t="shared" si="14"/>
        <v>283721.89201344724</v>
      </c>
      <c r="Z85" s="46"/>
      <c r="AA85" s="15">
        <v>2</v>
      </c>
      <c r="AB85" t="str">
        <f t="shared" si="21"/>
        <v>Oct 2014 - Sep 2015</v>
      </c>
      <c r="AC85" s="8"/>
      <c r="AD85" s="7">
        <v>283721.89201344724</v>
      </c>
      <c r="AE85" s="8">
        <f t="shared" si="22"/>
        <v>0</v>
      </c>
      <c r="AF85" s="8"/>
    </row>
    <row r="86" spans="1:32" hidden="1" outlineLevel="1" x14ac:dyDescent="0.2">
      <c r="A86">
        <f t="shared" si="19"/>
        <v>2015</v>
      </c>
      <c r="B86" s="259">
        <v>42064</v>
      </c>
      <c r="C86" s="169">
        <f>RevReqDetR!Q86</f>
        <v>59053804.959999986</v>
      </c>
      <c r="D86" s="260">
        <f>RevReqDetR!U86</f>
        <v>167522.92999990605</v>
      </c>
      <c r="E86" s="169">
        <f t="shared" si="15"/>
        <v>59221327.889999889</v>
      </c>
      <c r="F86" s="169">
        <f>RevReqDetR!E86+RevReqDetR!V86</f>
        <v>558179.70636908838</v>
      </c>
      <c r="G86" s="169">
        <f>RevReqDetR!AG86</f>
        <v>0</v>
      </c>
      <c r="H86" s="169">
        <f t="shared" si="16"/>
        <v>0</v>
      </c>
      <c r="I86" s="260">
        <f>RevReqDetR!H86</f>
        <v>550427.14</v>
      </c>
      <c r="J86" s="260">
        <f>RevReqDetR!M86</f>
        <v>434435</v>
      </c>
      <c r="K86" s="169">
        <f t="shared" si="20"/>
        <v>115992.14000000001</v>
      </c>
      <c r="L86" s="260">
        <f>RevReqDetR!N86</f>
        <v>0</v>
      </c>
      <c r="M86" s="260">
        <f>RevReqDetR!AA86</f>
        <v>0</v>
      </c>
      <c r="N86" s="260">
        <f t="shared" si="17"/>
        <v>0</v>
      </c>
      <c r="O86" s="262">
        <f>RevReqDetR!AI86</f>
        <v>7990.0300000000007</v>
      </c>
      <c r="P86" s="260">
        <f>RevReqDetR!K86</f>
        <v>427975</v>
      </c>
      <c r="Q86" s="260">
        <f>RevReqDetR!T86</f>
        <v>90998.479999999923</v>
      </c>
      <c r="R86" s="262">
        <f>RevReqDetR!W86</f>
        <v>6097.98</v>
      </c>
      <c r="S86" s="260">
        <f>RevReqDetR!X86</f>
        <v>0</v>
      </c>
      <c r="T86" s="260">
        <f>RevReqDetR!Y86</f>
        <v>260452.07000000463</v>
      </c>
      <c r="U86" s="260">
        <f t="shared" si="18"/>
        <v>252423.42999999531</v>
      </c>
      <c r="V86" s="260">
        <f>RevReqDetR!L86</f>
        <v>6460</v>
      </c>
      <c r="W86" s="260">
        <f t="shared" si="14"/>
        <v>191294.16636909309</v>
      </c>
      <c r="Z86" s="46"/>
      <c r="AA86" s="15">
        <v>1</v>
      </c>
      <c r="AB86" t="str">
        <f t="shared" si="21"/>
        <v>Oct 2014 - Sep 2015</v>
      </c>
      <c r="AC86" s="8"/>
      <c r="AD86" s="7">
        <v>191294.16636909309</v>
      </c>
      <c r="AE86" s="8">
        <f t="shared" si="22"/>
        <v>0</v>
      </c>
      <c r="AF86" s="8"/>
    </row>
    <row r="87" spans="1:32" hidden="1" outlineLevel="1" x14ac:dyDescent="0.2">
      <c r="A87">
        <f t="shared" si="19"/>
        <v>2015</v>
      </c>
      <c r="B87" s="259">
        <v>42095</v>
      </c>
      <c r="C87" s="169">
        <f>RevReqDetR!Q87</f>
        <v>58796259.709999986</v>
      </c>
      <c r="D87" s="260">
        <f>RevReqDetR!U87</f>
        <v>470442.12999990606</v>
      </c>
      <c r="E87" s="169">
        <f t="shared" si="15"/>
        <v>59266701.839999892</v>
      </c>
      <c r="F87" s="169">
        <f>RevReqDetR!E87+RevReqDetR!V87</f>
        <v>540476.73478184489</v>
      </c>
      <c r="G87" s="169">
        <f>RevReqDetR!AG87</f>
        <v>0</v>
      </c>
      <c r="H87" s="169">
        <f t="shared" si="16"/>
        <v>0</v>
      </c>
      <c r="I87" s="260">
        <f>RevReqDetR!H87</f>
        <v>533569.75</v>
      </c>
      <c r="J87" s="260">
        <f>RevReqDetR!M87</f>
        <v>767543.29000000015</v>
      </c>
      <c r="K87" s="169">
        <f t="shared" si="20"/>
        <v>-233973.54000000015</v>
      </c>
      <c r="L87" s="260">
        <f>RevReqDetR!N87</f>
        <v>23571.709999999846</v>
      </c>
      <c r="M87" s="260">
        <f>RevReqDetR!AA87</f>
        <v>0</v>
      </c>
      <c r="N87" s="260">
        <f t="shared" si="17"/>
        <v>23571.709999999846</v>
      </c>
      <c r="O87" s="262">
        <f>RevReqDetR!AI87</f>
        <v>9114.59</v>
      </c>
      <c r="P87" s="260">
        <f>RevReqDetR!K87</f>
        <v>767600</v>
      </c>
      <c r="Q87" s="260">
        <f>RevReqDetR!T87</f>
        <v>0</v>
      </c>
      <c r="R87" s="262">
        <f>RevReqDetR!W87</f>
        <v>103.34</v>
      </c>
      <c r="S87" s="260">
        <f>RevReqDetR!X87</f>
        <v>0</v>
      </c>
      <c r="T87" s="260">
        <f>RevReqDetR!Y87</f>
        <v>464680.79999998742</v>
      </c>
      <c r="U87" s="260">
        <f t="shared" si="18"/>
        <v>302815.86000001262</v>
      </c>
      <c r="V87" s="260">
        <f>RevReqDetR!L87</f>
        <v>23515</v>
      </c>
      <c r="W87" s="260">
        <f t="shared" si="14"/>
        <v>480805.71478183224</v>
      </c>
      <c r="Z87" s="46"/>
      <c r="AA87" s="15">
        <v>2</v>
      </c>
      <c r="AB87" t="str">
        <f t="shared" si="21"/>
        <v>Oct 2014 - Sep 2015</v>
      </c>
      <c r="AC87" s="8"/>
      <c r="AD87" s="7">
        <v>480805.71478183224</v>
      </c>
      <c r="AE87" s="8">
        <f t="shared" si="22"/>
        <v>0</v>
      </c>
      <c r="AF87" s="8"/>
    </row>
    <row r="88" spans="1:32" hidden="1" outlineLevel="1" x14ac:dyDescent="0.2">
      <c r="A88">
        <f t="shared" si="19"/>
        <v>2015</v>
      </c>
      <c r="B88" s="259">
        <v>42125</v>
      </c>
      <c r="C88" s="169">
        <f>RevReqDetR!Q88</f>
        <v>58085441.459999986</v>
      </c>
      <c r="D88" s="260">
        <f>RevReqDetR!U88</f>
        <v>959713.22999990603</v>
      </c>
      <c r="E88" s="169">
        <f t="shared" si="15"/>
        <v>59045154.689999893</v>
      </c>
      <c r="F88" s="169">
        <f>RevReqDetR!E88+RevReqDetR!V88</f>
        <v>558974.28257361311</v>
      </c>
      <c r="G88" s="169">
        <f>RevReqDetR!AG88</f>
        <v>0</v>
      </c>
      <c r="H88" s="169">
        <f t="shared" si="16"/>
        <v>0</v>
      </c>
      <c r="I88" s="260">
        <f>RevReqDetR!H88</f>
        <v>549066.68000000005</v>
      </c>
      <c r="J88" s="260">
        <f>RevReqDetR!M88</f>
        <v>549066.68000000005</v>
      </c>
      <c r="K88" s="169">
        <f t="shared" si="20"/>
        <v>0</v>
      </c>
      <c r="L88" s="260">
        <f>RevReqDetR!N88</f>
        <v>710818.24999999988</v>
      </c>
      <c r="M88" s="260">
        <f>RevReqDetR!AA88</f>
        <v>0</v>
      </c>
      <c r="N88" s="260">
        <f t="shared" si="17"/>
        <v>710818.24999999988</v>
      </c>
      <c r="O88" s="262">
        <f>RevReqDetR!AI88</f>
        <v>7933.58</v>
      </c>
      <c r="P88" s="260">
        <f>RevReqDetR!K88</f>
        <v>1237375</v>
      </c>
      <c r="Q88" s="260">
        <f>RevReqDetR!T88</f>
        <v>0</v>
      </c>
      <c r="R88" s="262">
        <f>RevReqDetR!W88</f>
        <v>0</v>
      </c>
      <c r="S88" s="260">
        <f>RevReqDetR!X88</f>
        <v>0</v>
      </c>
      <c r="T88" s="260">
        <f>RevReqDetR!Y88</f>
        <v>748103.90000002889</v>
      </c>
      <c r="U88" s="260">
        <f t="shared" si="18"/>
        <v>489271.09999997111</v>
      </c>
      <c r="V88" s="260">
        <f>RevReqDetR!L88</f>
        <v>22509.93</v>
      </c>
      <c r="W88" s="260">
        <f t="shared" ref="W88:W151" si="23">F88+H88-K88+N88+O88-U88-V88</f>
        <v>765945.08257364179</v>
      </c>
      <c r="Z88" s="46"/>
      <c r="AA88" s="15">
        <v>2</v>
      </c>
      <c r="AB88" t="str">
        <f t="shared" si="21"/>
        <v>Oct 2014 - Sep 2015</v>
      </c>
      <c r="AC88" s="8"/>
      <c r="AD88" s="7">
        <v>765945.08257364179</v>
      </c>
      <c r="AE88" s="8">
        <f t="shared" si="22"/>
        <v>0</v>
      </c>
      <c r="AF88" s="8"/>
    </row>
    <row r="89" spans="1:32" hidden="1" outlineLevel="1" x14ac:dyDescent="0.2">
      <c r="A89">
        <f t="shared" si="19"/>
        <v>2015</v>
      </c>
      <c r="B89" s="259">
        <v>42156</v>
      </c>
      <c r="C89" s="169">
        <f>RevReqDetR!Q89</f>
        <v>57008236.469999984</v>
      </c>
      <c r="D89" s="260">
        <f>RevReqDetR!U89</f>
        <v>556520.63999989012</v>
      </c>
      <c r="E89" s="169">
        <f t="shared" ref="E89:E152" si="24">C89+D89</f>
        <v>57564757.109999873</v>
      </c>
      <c r="F89" s="169">
        <f>RevReqDetR!E89+RevReqDetR!V89</f>
        <v>532174.85608058749</v>
      </c>
      <c r="G89" s="169">
        <f>RevReqDetR!AG89</f>
        <v>0</v>
      </c>
      <c r="H89" s="169">
        <f t="shared" ref="H89:H152" si="25">(G88+G89)/2*$J$5</f>
        <v>0</v>
      </c>
      <c r="I89" s="260">
        <f>RevReqDetR!H89</f>
        <v>524705.34</v>
      </c>
      <c r="J89" s="260">
        <f>RevReqDetR!M89</f>
        <v>524705.34</v>
      </c>
      <c r="K89" s="169">
        <f t="shared" si="20"/>
        <v>0</v>
      </c>
      <c r="L89" s="260">
        <f>RevReqDetR!N89</f>
        <v>1077204.9900000002</v>
      </c>
      <c r="M89" s="260">
        <f>RevReqDetR!AA89</f>
        <v>0</v>
      </c>
      <c r="N89" s="260">
        <f t="shared" ref="N89:N152" si="26">L89+M89</f>
        <v>1077204.9900000002</v>
      </c>
      <c r="O89" s="262">
        <f>RevReqDetR!AI89</f>
        <v>8790.0499999999993</v>
      </c>
      <c r="P89" s="260">
        <f>RevReqDetR!K89</f>
        <v>1407542.44</v>
      </c>
      <c r="Q89" s="260">
        <f>RevReqDetR!T89</f>
        <v>257734.949999984</v>
      </c>
      <c r="R89" s="262">
        <f>RevReqDetR!W89</f>
        <v>9520.89</v>
      </c>
      <c r="S89" s="260">
        <f>RevReqDetR!X89</f>
        <v>0</v>
      </c>
      <c r="T89" s="260">
        <f>RevReqDetR!Y89</f>
        <v>851379.35999997775</v>
      </c>
      <c r="U89" s="260">
        <f t="shared" ref="U89:U152" si="27">P89+Q89-R89+S89-T89</f>
        <v>804377.14000000618</v>
      </c>
      <c r="V89" s="260">
        <f>RevReqDetR!L89</f>
        <v>194367.89</v>
      </c>
      <c r="W89" s="260">
        <f t="shared" si="23"/>
        <v>619424.86608058156</v>
      </c>
      <c r="Z89" s="46"/>
      <c r="AA89" s="15">
        <v>2</v>
      </c>
      <c r="AB89" t="str">
        <f t="shared" si="21"/>
        <v>Oct 2014 - Sep 2015</v>
      </c>
      <c r="AC89" s="8"/>
      <c r="AD89" s="7">
        <v>619424.86608058156</v>
      </c>
      <c r="AE89" s="8">
        <f t="shared" si="22"/>
        <v>0</v>
      </c>
      <c r="AF89" s="8"/>
    </row>
    <row r="90" spans="1:32" hidden="1" outlineLevel="1" x14ac:dyDescent="0.2">
      <c r="A90">
        <f t="shared" si="19"/>
        <v>2015</v>
      </c>
      <c r="B90" s="259">
        <v>42186</v>
      </c>
      <c r="C90" s="169">
        <f>RevReqDetR!Q90</f>
        <v>56383081.039999984</v>
      </c>
      <c r="D90" s="260">
        <f>RevReqDetR!U90</f>
        <v>463444.28999989014</v>
      </c>
      <c r="E90" s="169">
        <f t="shared" si="24"/>
        <v>56846525.329999872</v>
      </c>
      <c r="F90" s="169">
        <f>RevReqDetR!E90+RevReqDetR!V90</f>
        <v>539915.15524205985</v>
      </c>
      <c r="G90" s="169">
        <f>RevReqDetR!AG90</f>
        <v>0</v>
      </c>
      <c r="H90" s="169">
        <f t="shared" si="25"/>
        <v>0</v>
      </c>
      <c r="I90" s="260">
        <f>RevReqDetR!H90</f>
        <v>532656.91</v>
      </c>
      <c r="J90" s="260">
        <f>RevReqDetR!M90</f>
        <v>532656.91</v>
      </c>
      <c r="K90" s="169">
        <f t="shared" si="20"/>
        <v>0</v>
      </c>
      <c r="L90" s="260">
        <f>RevReqDetR!N90</f>
        <v>625155.43000000005</v>
      </c>
      <c r="M90" s="260">
        <f>RevReqDetR!AA90</f>
        <v>0</v>
      </c>
      <c r="N90" s="260">
        <f t="shared" si="26"/>
        <v>625155.43000000005</v>
      </c>
      <c r="O90" s="262">
        <f>RevReqDetR!AI90</f>
        <v>10067.839999999998</v>
      </c>
      <c r="P90" s="260">
        <f>RevReqDetR!K90</f>
        <v>1157100</v>
      </c>
      <c r="Q90" s="260">
        <f>RevReqDetR!T90</f>
        <v>173809.57999999996</v>
      </c>
      <c r="R90" s="262">
        <f>RevReqDetR!W90</f>
        <v>5691.4800000000005</v>
      </c>
      <c r="S90" s="260">
        <f>RevReqDetR!X90</f>
        <v>0</v>
      </c>
      <c r="T90" s="260">
        <f>RevReqDetR!Y90</f>
        <v>693843.46999998484</v>
      </c>
      <c r="U90" s="260">
        <f t="shared" si="27"/>
        <v>631374.63000001526</v>
      </c>
      <c r="V90" s="260">
        <f>RevReqDetR!L90</f>
        <v>712.34</v>
      </c>
      <c r="W90" s="260">
        <f t="shared" si="23"/>
        <v>543051.45524204487</v>
      </c>
      <c r="Z90" s="46"/>
      <c r="AA90" s="15">
        <v>2</v>
      </c>
      <c r="AB90" t="str">
        <f t="shared" si="21"/>
        <v>Oct 2014 - Sep 2015</v>
      </c>
      <c r="AC90" s="8"/>
      <c r="AD90" s="7">
        <v>543051.45524204487</v>
      </c>
      <c r="AE90" s="8">
        <f t="shared" si="22"/>
        <v>0</v>
      </c>
      <c r="AF90" s="8"/>
    </row>
    <row r="91" spans="1:32" hidden="1" outlineLevel="1" x14ac:dyDescent="0.2">
      <c r="A91">
        <f t="shared" si="19"/>
        <v>2015</v>
      </c>
      <c r="B91" s="259">
        <v>42217</v>
      </c>
      <c r="C91" s="169">
        <f>RevReqDetR!Q91</f>
        <v>55539650.109999985</v>
      </c>
      <c r="D91" s="260">
        <f>RevReqDetR!U91</f>
        <v>1014663.2099998902</v>
      </c>
      <c r="E91" s="169">
        <f t="shared" si="24"/>
        <v>56554313.319999874</v>
      </c>
      <c r="F91" s="169">
        <f>RevReqDetR!E91+RevReqDetR!V91</f>
        <v>536143.5765588088</v>
      </c>
      <c r="G91" s="169">
        <f>RevReqDetR!AG91</f>
        <v>0</v>
      </c>
      <c r="H91" s="169">
        <f t="shared" si="25"/>
        <v>0</v>
      </c>
      <c r="I91" s="260">
        <f>RevReqDetR!H91</f>
        <v>526863.86</v>
      </c>
      <c r="J91" s="260">
        <f>RevReqDetR!M91</f>
        <v>526863.86</v>
      </c>
      <c r="K91" s="169">
        <f t="shared" si="20"/>
        <v>0</v>
      </c>
      <c r="L91" s="260">
        <f>RevReqDetR!N91</f>
        <v>843430.93</v>
      </c>
      <c r="M91" s="260">
        <f>RevReqDetR!AA91</f>
        <v>0</v>
      </c>
      <c r="N91" s="260">
        <f t="shared" si="26"/>
        <v>843430.93</v>
      </c>
      <c r="O91" s="262">
        <f>RevReqDetR!AI91</f>
        <v>10582.599999999999</v>
      </c>
      <c r="P91" s="260">
        <f>RevReqDetR!K91</f>
        <v>1369677.29</v>
      </c>
      <c r="Q91" s="260">
        <f>RevReqDetR!T91</f>
        <v>0</v>
      </c>
      <c r="R91" s="262">
        <f>RevReqDetR!W91</f>
        <v>-1719.26</v>
      </c>
      <c r="S91" s="260">
        <f>RevReqDetR!X91</f>
        <v>0</v>
      </c>
      <c r="T91" s="260">
        <f>RevReqDetR!Y91</f>
        <v>818681.07999998797</v>
      </c>
      <c r="U91" s="260">
        <f t="shared" si="27"/>
        <v>552715.47000001208</v>
      </c>
      <c r="V91" s="260">
        <f>RevReqDetR!L91</f>
        <v>617.5</v>
      </c>
      <c r="W91" s="260">
        <f t="shared" si="23"/>
        <v>836824.13655879698</v>
      </c>
      <c r="Z91" s="46"/>
      <c r="AA91" s="15">
        <v>1</v>
      </c>
      <c r="AB91" t="str">
        <f t="shared" si="21"/>
        <v>Oct 2014 - Sep 2015</v>
      </c>
      <c r="AC91" s="8"/>
      <c r="AD91" s="7">
        <v>836824.13655879698</v>
      </c>
      <c r="AE91" s="8">
        <f t="shared" si="22"/>
        <v>0</v>
      </c>
      <c r="AF91" s="8"/>
    </row>
    <row r="92" spans="1:32" hidden="1" outlineLevel="1" x14ac:dyDescent="0.2">
      <c r="A92">
        <f t="shared" si="19"/>
        <v>2015</v>
      </c>
      <c r="B92" s="259">
        <v>42248</v>
      </c>
      <c r="C92" s="169">
        <f>RevReqDetR!Q92</f>
        <v>54584806.669999987</v>
      </c>
      <c r="D92" s="260">
        <f>RevReqDetR!U92</f>
        <v>1603108.4599998901</v>
      </c>
      <c r="E92" s="169">
        <f t="shared" si="24"/>
        <v>56187915.129999876</v>
      </c>
      <c r="F92" s="169">
        <f>RevReqDetR!E92+RevReqDetR!V92</f>
        <v>516155.4915178059</v>
      </c>
      <c r="G92" s="169">
        <f>RevReqDetR!AG92</f>
        <v>0</v>
      </c>
      <c r="H92" s="169">
        <f t="shared" si="25"/>
        <v>0</v>
      </c>
      <c r="I92" s="260">
        <f>RevReqDetR!H92</f>
        <v>502304.44</v>
      </c>
      <c r="J92" s="260">
        <f>RevReqDetR!M92</f>
        <v>502304.44</v>
      </c>
      <c r="K92" s="169">
        <f t="shared" si="20"/>
        <v>0</v>
      </c>
      <c r="L92" s="260">
        <f>RevReqDetR!N92</f>
        <v>954843.44</v>
      </c>
      <c r="M92" s="260">
        <f>RevReqDetR!AA92</f>
        <v>0</v>
      </c>
      <c r="N92" s="260">
        <f t="shared" si="26"/>
        <v>954843.44</v>
      </c>
      <c r="O92" s="262">
        <f>RevReqDetR!AI92</f>
        <v>8537.42</v>
      </c>
      <c r="P92" s="260">
        <f>RevReqDetR!K92</f>
        <v>1446175.38</v>
      </c>
      <c r="Q92" s="260">
        <f>RevReqDetR!T92</f>
        <v>0</v>
      </c>
      <c r="R92" s="262">
        <f>RevReqDetR!W92</f>
        <v>0</v>
      </c>
      <c r="S92" s="260">
        <f>RevReqDetR!X92</f>
        <v>0</v>
      </c>
      <c r="T92" s="260">
        <f>RevReqDetR!Y92</f>
        <v>857929.75</v>
      </c>
      <c r="U92" s="260">
        <f t="shared" si="27"/>
        <v>588245.62999999989</v>
      </c>
      <c r="V92" s="260">
        <f>RevReqDetR!L92</f>
        <v>10972.5</v>
      </c>
      <c r="W92" s="260">
        <f t="shared" si="23"/>
        <v>880318.22151780594</v>
      </c>
      <c r="Z92" s="46"/>
      <c r="AA92" s="15">
        <v>2</v>
      </c>
      <c r="AB92" t="str">
        <f t="shared" si="21"/>
        <v>Oct 2014 - Sep 2015</v>
      </c>
      <c r="AC92" s="8"/>
      <c r="AD92" s="7">
        <v>880318.22151780594</v>
      </c>
      <c r="AE92" s="8">
        <f t="shared" si="22"/>
        <v>0</v>
      </c>
      <c r="AF92" s="8"/>
    </row>
    <row r="93" spans="1:32" hidden="1" outlineLevel="1" x14ac:dyDescent="0.2">
      <c r="A93">
        <f t="shared" si="19"/>
        <v>2015</v>
      </c>
      <c r="B93" s="259">
        <v>42278</v>
      </c>
      <c r="C93" s="169">
        <f>RevReqDetR!Q93</f>
        <v>53850059.909999989</v>
      </c>
      <c r="D93" s="260">
        <f>RevReqDetR!U93</f>
        <v>452620.24879989028</v>
      </c>
      <c r="E93" s="169">
        <f t="shared" si="24"/>
        <v>54302680.158799879</v>
      </c>
      <c r="F93" s="169">
        <f>RevReqDetR!E93+RevReqDetR!V93</f>
        <v>521193.66529112705</v>
      </c>
      <c r="G93" s="169">
        <f>RevReqDetR!AG93</f>
        <v>0</v>
      </c>
      <c r="H93" s="169">
        <f t="shared" si="25"/>
        <v>0</v>
      </c>
      <c r="I93" s="260">
        <f>RevReqDetR!H93</f>
        <v>509869.86</v>
      </c>
      <c r="J93" s="260">
        <f>RevReqDetR!M93</f>
        <v>509869.86</v>
      </c>
      <c r="K93" s="169">
        <f t="shared" si="20"/>
        <v>0</v>
      </c>
      <c r="L93" s="260">
        <f>RevReqDetR!N93</f>
        <v>734746.76000000013</v>
      </c>
      <c r="M93" s="260">
        <f>RevReqDetR!AA93</f>
        <v>0</v>
      </c>
      <c r="N93" s="260">
        <f t="shared" si="26"/>
        <v>734746.76000000013</v>
      </c>
      <c r="O93" s="260">
        <f>RevReqDetR!AI93</f>
        <v>6240.5100000000011</v>
      </c>
      <c r="P93" s="260">
        <f>RevReqDetR!K93</f>
        <v>1124714.1200000001</v>
      </c>
      <c r="Q93" s="260">
        <f>RevReqDetR!T93</f>
        <v>432270.34000000032</v>
      </c>
      <c r="R93" s="260">
        <f>RevReqDetR!W93</f>
        <v>6648.92</v>
      </c>
      <c r="S93" s="260">
        <f>RevReqDetR!X93</f>
        <v>0</v>
      </c>
      <c r="T93" s="260">
        <f>RevReqDetR!Y93</f>
        <v>672284.04</v>
      </c>
      <c r="U93" s="260">
        <f t="shared" si="27"/>
        <v>878051.50000000047</v>
      </c>
      <c r="V93" s="260">
        <f>RevReqDetR!L93</f>
        <v>119902.5</v>
      </c>
      <c r="W93" s="260">
        <f t="shared" si="23"/>
        <v>264226.9352911266</v>
      </c>
      <c r="Z93" s="46"/>
      <c r="AA93" s="15">
        <v>2</v>
      </c>
      <c r="AB93" t="str">
        <f t="shared" si="21"/>
        <v>Oct 2015 - Sep 2016</v>
      </c>
      <c r="AC93" s="8"/>
      <c r="AD93" s="7">
        <v>264226.9352911266</v>
      </c>
      <c r="AE93" s="8">
        <f t="shared" si="22"/>
        <v>0</v>
      </c>
      <c r="AF93" s="8"/>
    </row>
    <row r="94" spans="1:32" hidden="1" outlineLevel="1" x14ac:dyDescent="0.2">
      <c r="A94">
        <f t="shared" si="19"/>
        <v>2015</v>
      </c>
      <c r="B94" s="259">
        <v>42309</v>
      </c>
      <c r="C94" s="169">
        <f>RevReqDetR!Q94</f>
        <v>53443406.159999989</v>
      </c>
      <c r="D94" s="260">
        <f>RevReqDetR!U94</f>
        <v>830142.91879989021</v>
      </c>
      <c r="E94" s="169">
        <f t="shared" si="24"/>
        <v>54273549.078799881</v>
      </c>
      <c r="F94" s="169">
        <f>RevReqDetR!E94+RevReqDetR!V94</f>
        <v>495706.69127436361</v>
      </c>
      <c r="G94" s="169">
        <f>RevReqDetR!AG94</f>
        <v>0</v>
      </c>
      <c r="H94" s="169">
        <f t="shared" si="25"/>
        <v>0</v>
      </c>
      <c r="I94" s="260">
        <f>RevReqDetR!H94</f>
        <v>487399.33</v>
      </c>
      <c r="J94" s="260">
        <f>RevReqDetR!M94</f>
        <v>487399.33</v>
      </c>
      <c r="K94" s="169">
        <f t="shared" si="20"/>
        <v>0</v>
      </c>
      <c r="L94" s="260">
        <f>RevReqDetR!N94</f>
        <v>406653.74999999994</v>
      </c>
      <c r="M94" s="260">
        <f>RevReqDetR!AA94</f>
        <v>0</v>
      </c>
      <c r="N94" s="260">
        <f t="shared" si="26"/>
        <v>406653.74999999994</v>
      </c>
      <c r="O94" s="260">
        <f>RevReqDetR!AI94</f>
        <v>5327.33</v>
      </c>
      <c r="P94" s="260">
        <f>RevReqDetR!K94</f>
        <v>894053.08</v>
      </c>
      <c r="Q94" s="260">
        <f>RevReqDetR!T94</f>
        <v>0</v>
      </c>
      <c r="R94" s="260">
        <f>RevReqDetR!W94</f>
        <v>205.25</v>
      </c>
      <c r="S94" s="260">
        <f>RevReqDetR!X94</f>
        <v>0</v>
      </c>
      <c r="T94" s="260">
        <f>RevReqDetR!Y94</f>
        <v>515750.48999999993</v>
      </c>
      <c r="U94" s="260">
        <f t="shared" si="27"/>
        <v>378097.34</v>
      </c>
      <c r="V94" s="260">
        <f>RevReqDetR!L94</f>
        <v>0</v>
      </c>
      <c r="W94" s="260">
        <f t="shared" si="23"/>
        <v>529590.43127436354</v>
      </c>
      <c r="Z94" s="46"/>
      <c r="AA94" s="15">
        <v>2</v>
      </c>
      <c r="AB94" t="str">
        <f t="shared" si="21"/>
        <v>Oct 2015 - Sep 2016</v>
      </c>
      <c r="AC94" s="8"/>
      <c r="AD94" s="7">
        <v>529590.43127436354</v>
      </c>
      <c r="AE94" s="8">
        <f t="shared" si="22"/>
        <v>0</v>
      </c>
      <c r="AF94" s="8"/>
    </row>
    <row r="95" spans="1:32" hidden="1" outlineLevel="1" x14ac:dyDescent="0.2">
      <c r="A95">
        <f t="shared" si="19"/>
        <v>2015</v>
      </c>
      <c r="B95" s="259">
        <v>42339</v>
      </c>
      <c r="C95" s="169">
        <f>RevReqDetR!Q95</f>
        <v>53360129.36999999</v>
      </c>
      <c r="D95" s="260">
        <f>RevReqDetR!U95</f>
        <v>250246.64879989007</v>
      </c>
      <c r="E95" s="169">
        <f t="shared" si="24"/>
        <v>53610376.018799879</v>
      </c>
      <c r="F95" s="169">
        <f>RevReqDetR!E95+RevReqDetR!V95</f>
        <v>505948.74265669583</v>
      </c>
      <c r="G95" s="169">
        <f>RevReqDetR!AG95</f>
        <v>0</v>
      </c>
      <c r="H95" s="169">
        <f t="shared" si="25"/>
        <v>0</v>
      </c>
      <c r="I95" s="260">
        <f>RevReqDetR!H95</f>
        <v>500023.21</v>
      </c>
      <c r="J95" s="260">
        <f>RevReqDetR!M95</f>
        <v>500023.21</v>
      </c>
      <c r="K95" s="169">
        <f t="shared" si="20"/>
        <v>0</v>
      </c>
      <c r="L95" s="260">
        <f>RevReqDetR!N95</f>
        <v>83276.789999999979</v>
      </c>
      <c r="M95" s="260">
        <f>RevReqDetR!AA95</f>
        <v>0</v>
      </c>
      <c r="N95" s="260">
        <f t="shared" si="26"/>
        <v>83276.789999999979</v>
      </c>
      <c r="O95" s="260">
        <f>RevReqDetR!AI95</f>
        <v>7743.29</v>
      </c>
      <c r="P95" s="260">
        <f>RevReqDetR!K95</f>
        <v>582825</v>
      </c>
      <c r="Q95" s="260">
        <f>RevReqDetR!T95</f>
        <v>313602.55999999994</v>
      </c>
      <c r="R95" s="260">
        <f>RevReqDetR!W95</f>
        <v>6190.49</v>
      </c>
      <c r="S95" s="260">
        <f>RevReqDetR!X95</f>
        <v>0</v>
      </c>
      <c r="T95" s="260">
        <f>RevReqDetR!Y95</f>
        <v>332578.34999999998</v>
      </c>
      <c r="U95" s="260">
        <f t="shared" si="27"/>
        <v>557658.72</v>
      </c>
      <c r="V95" s="260">
        <f>RevReqDetR!L95</f>
        <v>475</v>
      </c>
      <c r="W95" s="260">
        <f t="shared" si="23"/>
        <v>38835.102656695875</v>
      </c>
      <c r="Z95" s="46"/>
      <c r="AA95" s="15">
        <v>2</v>
      </c>
      <c r="AB95" t="str">
        <f t="shared" si="21"/>
        <v>Oct 2015 - Sep 2016</v>
      </c>
      <c r="AC95" s="8"/>
      <c r="AD95" s="7">
        <v>38835.102656695875</v>
      </c>
      <c r="AE95" s="8">
        <f t="shared" si="22"/>
        <v>0</v>
      </c>
      <c r="AF95" s="8"/>
    </row>
    <row r="96" spans="1:32" hidden="1" outlineLevel="1" x14ac:dyDescent="0.2">
      <c r="A96">
        <f t="shared" si="19"/>
        <v>2016</v>
      </c>
      <c r="B96" s="259">
        <v>42370</v>
      </c>
      <c r="C96" s="169">
        <f>RevReqDetR!Q96</f>
        <v>53484597.249999993</v>
      </c>
      <c r="D96" s="260">
        <f>RevReqDetR!U96</f>
        <v>417419.96879989008</v>
      </c>
      <c r="E96" s="169">
        <f t="shared" si="24"/>
        <v>53902017.218799882</v>
      </c>
      <c r="F96" s="169">
        <f>RevReqDetR!E96+RevReqDetR!V96</f>
        <v>505793.36491663981</v>
      </c>
      <c r="G96" s="169">
        <f>RevReqDetR!AG96</f>
        <v>0</v>
      </c>
      <c r="H96" s="169">
        <f t="shared" si="25"/>
        <v>0</v>
      </c>
      <c r="I96" s="260">
        <f>RevReqDetR!H96</f>
        <v>499385.38</v>
      </c>
      <c r="J96" s="260">
        <f>RevReqDetR!M96</f>
        <v>374917.5</v>
      </c>
      <c r="K96" s="169">
        <f t="shared" si="20"/>
        <v>124467.88</v>
      </c>
      <c r="L96" s="260">
        <f>RevReqDetR!N96</f>
        <v>0</v>
      </c>
      <c r="M96" s="260">
        <f>RevReqDetR!AA96</f>
        <v>0</v>
      </c>
      <c r="N96" s="260">
        <f t="shared" si="26"/>
        <v>0</v>
      </c>
      <c r="O96" s="260">
        <f>RevReqDetR!AI96</f>
        <v>4798.7900000000009</v>
      </c>
      <c r="P96" s="260">
        <f>RevReqDetR!K96</f>
        <v>374775</v>
      </c>
      <c r="Q96" s="260">
        <f>RevReqDetR!T96</f>
        <v>0</v>
      </c>
      <c r="R96" s="260">
        <f>RevReqDetR!W96</f>
        <v>581.88</v>
      </c>
      <c r="S96" s="260">
        <f>RevReqDetR!X96</f>
        <v>0</v>
      </c>
      <c r="T96" s="260">
        <f>RevReqDetR!Y96</f>
        <v>207601.68000000002</v>
      </c>
      <c r="U96" s="260">
        <f t="shared" si="27"/>
        <v>166591.43999999997</v>
      </c>
      <c r="V96" s="260">
        <f>RevReqDetR!L96</f>
        <v>142.5</v>
      </c>
      <c r="W96" s="260">
        <f t="shared" si="23"/>
        <v>219390.33491663981</v>
      </c>
      <c r="Z96" s="46"/>
      <c r="AA96" s="15">
        <v>1</v>
      </c>
      <c r="AB96" t="str">
        <f t="shared" si="21"/>
        <v>Oct 2015 - Sep 2016</v>
      </c>
      <c r="AC96" s="8"/>
      <c r="AD96" s="7">
        <v>219390.33491663981</v>
      </c>
      <c r="AE96" s="8">
        <f t="shared" si="22"/>
        <v>0</v>
      </c>
      <c r="AF96" s="8"/>
    </row>
    <row r="97" spans="1:32" hidden="1" outlineLevel="1" x14ac:dyDescent="0.2">
      <c r="A97">
        <f t="shared" si="19"/>
        <v>2016</v>
      </c>
      <c r="B97" s="259">
        <v>42401</v>
      </c>
      <c r="C97" s="169">
        <f>RevReqDetR!Q97</f>
        <v>53366719.349999987</v>
      </c>
      <c r="D97" s="260">
        <f>RevReqDetR!U97</f>
        <v>647673.04879989009</v>
      </c>
      <c r="E97" s="169">
        <f t="shared" si="24"/>
        <v>54014392.398799874</v>
      </c>
      <c r="F97" s="169">
        <f>RevReqDetR!E97+RevReqDetR!V97</f>
        <v>475226.20421319624</v>
      </c>
      <c r="G97" s="169">
        <f>RevReqDetR!AG97</f>
        <v>0</v>
      </c>
      <c r="H97" s="169">
        <f t="shared" si="25"/>
        <v>0</v>
      </c>
      <c r="I97" s="260">
        <f>RevReqDetR!H97</f>
        <v>467798.3</v>
      </c>
      <c r="J97" s="260">
        <f>RevReqDetR!M97</f>
        <v>585676.19999999995</v>
      </c>
      <c r="K97" s="169">
        <f t="shared" si="20"/>
        <v>-117877.89999999997</v>
      </c>
      <c r="L97" s="260">
        <f>RevReqDetR!N97</f>
        <v>0</v>
      </c>
      <c r="M97" s="260">
        <f>RevReqDetR!AA97</f>
        <v>0</v>
      </c>
      <c r="N97" s="260">
        <f t="shared" si="26"/>
        <v>0</v>
      </c>
      <c r="O97" s="260">
        <f>RevReqDetR!AI97</f>
        <v>4212.7</v>
      </c>
      <c r="P97" s="260">
        <f>RevReqDetR!K97</f>
        <v>499225</v>
      </c>
      <c r="Q97" s="260">
        <f>RevReqDetR!T97</f>
        <v>0</v>
      </c>
      <c r="R97" s="260">
        <f>RevReqDetR!W97</f>
        <v>0</v>
      </c>
      <c r="S97" s="260">
        <f>RevReqDetR!X97</f>
        <v>0</v>
      </c>
      <c r="T97" s="260">
        <f>RevReqDetR!Y97</f>
        <v>268971.92</v>
      </c>
      <c r="U97" s="260">
        <f t="shared" si="27"/>
        <v>230253.08000000002</v>
      </c>
      <c r="V97" s="260">
        <f>RevReqDetR!L97</f>
        <v>86451.199999999997</v>
      </c>
      <c r="W97" s="260">
        <f t="shared" si="23"/>
        <v>280612.52421319613</v>
      </c>
      <c r="Z97" s="46"/>
      <c r="AA97" s="15">
        <v>2</v>
      </c>
      <c r="AB97" t="str">
        <f t="shared" si="21"/>
        <v>Oct 2015 - Sep 2016</v>
      </c>
      <c r="AC97" s="8"/>
      <c r="AD97" s="7">
        <v>280612.52421319613</v>
      </c>
      <c r="AE97" s="8">
        <f t="shared" si="22"/>
        <v>0</v>
      </c>
      <c r="AF97" s="8"/>
    </row>
    <row r="98" spans="1:32" hidden="1" outlineLevel="1" x14ac:dyDescent="0.2">
      <c r="A98">
        <f t="shared" si="19"/>
        <v>2016</v>
      </c>
      <c r="B98" s="259">
        <v>42430</v>
      </c>
      <c r="C98" s="169">
        <f>RevReqDetR!Q98</f>
        <v>53279218.209999993</v>
      </c>
      <c r="D98" s="260">
        <f>RevReqDetR!U98</f>
        <v>269823.63879989006</v>
      </c>
      <c r="E98" s="169">
        <f t="shared" si="24"/>
        <v>53549041.848799884</v>
      </c>
      <c r="F98" s="169">
        <f>RevReqDetR!E98+RevReqDetR!V98</f>
        <v>505173.17105842399</v>
      </c>
      <c r="G98" s="169">
        <f>RevReqDetR!AG98</f>
        <v>0</v>
      </c>
      <c r="H98" s="169">
        <f t="shared" si="25"/>
        <v>0</v>
      </c>
      <c r="I98" s="260">
        <f>RevReqDetR!H98</f>
        <v>499436.47</v>
      </c>
      <c r="J98" s="260">
        <f>RevReqDetR!M98</f>
        <v>506026.4499999999</v>
      </c>
      <c r="K98" s="169">
        <f t="shared" si="20"/>
        <v>-6589.9799999999232</v>
      </c>
      <c r="L98" s="260">
        <f>RevReqDetR!N98</f>
        <v>80911.160000000091</v>
      </c>
      <c r="M98" s="260">
        <f>RevReqDetR!AA98</f>
        <v>0</v>
      </c>
      <c r="N98" s="260">
        <f t="shared" si="26"/>
        <v>80911.160000000091</v>
      </c>
      <c r="O98" s="260">
        <f>RevReqDetR!AI98</f>
        <v>5675.34</v>
      </c>
      <c r="P98" s="260">
        <f>RevReqDetR!K98</f>
        <v>576650</v>
      </c>
      <c r="Q98" s="260">
        <f>RevReqDetR!T98</f>
        <v>232954.65999999992</v>
      </c>
      <c r="R98" s="260">
        <f>RevReqDetR!W98</f>
        <v>3432.65</v>
      </c>
      <c r="S98" s="260">
        <f>RevReqDetR!X98</f>
        <v>0</v>
      </c>
      <c r="T98" s="260">
        <f>RevReqDetR!Y98</f>
        <v>306826.36</v>
      </c>
      <c r="U98" s="260">
        <f t="shared" si="27"/>
        <v>499345.64999999991</v>
      </c>
      <c r="V98" s="260">
        <f>RevReqDetR!L98</f>
        <v>10287.61</v>
      </c>
      <c r="W98" s="260">
        <f t="shared" si="23"/>
        <v>88716.391058424007</v>
      </c>
      <c r="Z98" s="46"/>
      <c r="AA98" s="15">
        <v>2</v>
      </c>
      <c r="AB98" t="str">
        <f t="shared" si="21"/>
        <v>Oct 2015 - Sep 2016</v>
      </c>
      <c r="AC98" s="8"/>
      <c r="AD98" s="7">
        <v>88716.391058424007</v>
      </c>
      <c r="AE98" s="8">
        <f t="shared" si="22"/>
        <v>0</v>
      </c>
      <c r="AF98" s="8"/>
    </row>
    <row r="99" spans="1:32" hidden="1" outlineLevel="1" x14ac:dyDescent="0.2">
      <c r="A99">
        <f t="shared" si="19"/>
        <v>2016</v>
      </c>
      <c r="B99" s="259">
        <v>42461</v>
      </c>
      <c r="C99" s="169">
        <f>RevReqDetR!Q99</f>
        <v>52667535.739999995</v>
      </c>
      <c r="D99" s="260">
        <f>RevReqDetR!U99</f>
        <v>926653.29879989009</v>
      </c>
      <c r="E99" s="169">
        <f t="shared" si="24"/>
        <v>53594189.038799882</v>
      </c>
      <c r="F99" s="169">
        <f>RevReqDetR!E99+RevReqDetR!V99</f>
        <v>488841.85635760211</v>
      </c>
      <c r="G99" s="169">
        <f>RevReqDetR!AG99</f>
        <v>0</v>
      </c>
      <c r="H99" s="169">
        <f t="shared" si="25"/>
        <v>0</v>
      </c>
      <c r="I99" s="260">
        <f>RevReqDetR!H99</f>
        <v>482531.57999999996</v>
      </c>
      <c r="J99" s="260">
        <f>RevReqDetR!M99</f>
        <v>482531.57999999996</v>
      </c>
      <c r="K99" s="169">
        <f t="shared" si="20"/>
        <v>0</v>
      </c>
      <c r="L99" s="260">
        <f>RevReqDetR!N99</f>
        <v>611682.47000000009</v>
      </c>
      <c r="M99" s="260">
        <f>RevReqDetR!AA99</f>
        <v>0</v>
      </c>
      <c r="N99" s="260">
        <f t="shared" si="26"/>
        <v>611682.47000000009</v>
      </c>
      <c r="O99" s="260">
        <f>RevReqDetR!AI99</f>
        <v>5675.66</v>
      </c>
      <c r="P99" s="260">
        <f>RevReqDetR!K99</f>
        <v>1093450</v>
      </c>
      <c r="Q99" s="260">
        <f>RevReqDetR!T99</f>
        <v>0</v>
      </c>
      <c r="R99" s="260">
        <f>RevReqDetR!W99</f>
        <v>629.27</v>
      </c>
      <c r="S99" s="260">
        <f>RevReqDetR!X99</f>
        <v>0</v>
      </c>
      <c r="T99" s="260">
        <f>RevReqDetR!Y99</f>
        <v>436620.34</v>
      </c>
      <c r="U99" s="260">
        <f t="shared" si="27"/>
        <v>656200.3899999999</v>
      </c>
      <c r="V99" s="260">
        <f>RevReqDetR!L99</f>
        <v>764.05</v>
      </c>
      <c r="W99" s="260">
        <f t="shared" si="23"/>
        <v>449235.54635760217</v>
      </c>
      <c r="Z99" s="46"/>
      <c r="AA99" s="15">
        <v>2</v>
      </c>
      <c r="AB99" t="str">
        <f t="shared" si="21"/>
        <v>Oct 2015 - Sep 2016</v>
      </c>
      <c r="AC99" s="8"/>
      <c r="AD99" s="7">
        <v>449235.54635760217</v>
      </c>
      <c r="AE99" s="8">
        <f t="shared" si="22"/>
        <v>0</v>
      </c>
      <c r="AF99" s="8"/>
    </row>
    <row r="100" spans="1:32" hidden="1" outlineLevel="1" x14ac:dyDescent="0.2">
      <c r="A100">
        <f t="shared" si="19"/>
        <v>2016</v>
      </c>
      <c r="B100" s="259">
        <v>42491</v>
      </c>
      <c r="C100" s="169">
        <f>RevReqDetR!Q100</f>
        <v>51879125.829999998</v>
      </c>
      <c r="D100" s="260">
        <f>RevReqDetR!U100</f>
        <v>1536886.9387998902</v>
      </c>
      <c r="E100" s="169">
        <f t="shared" si="24"/>
        <v>53416012.768799886</v>
      </c>
      <c r="F100" s="169">
        <f>RevReqDetR!E100+RevReqDetR!V100</f>
        <v>505501.62277135439</v>
      </c>
      <c r="G100" s="169">
        <f>RevReqDetR!AG100</f>
        <v>0</v>
      </c>
      <c r="H100" s="169">
        <f t="shared" si="25"/>
        <v>0</v>
      </c>
      <c r="I100" s="260">
        <f>RevReqDetR!H100</f>
        <v>492946.87999999995</v>
      </c>
      <c r="J100" s="260">
        <f>RevReqDetR!M100</f>
        <v>492946.87999999995</v>
      </c>
      <c r="K100" s="169">
        <f t="shared" si="20"/>
        <v>0</v>
      </c>
      <c r="L100" s="260">
        <f>RevReqDetR!N100</f>
        <v>788409.91000000015</v>
      </c>
      <c r="M100" s="260">
        <f>RevReqDetR!AA100</f>
        <v>0</v>
      </c>
      <c r="N100" s="260">
        <f t="shared" si="26"/>
        <v>788409.91000000015</v>
      </c>
      <c r="O100" s="260">
        <f>RevReqDetR!AI100</f>
        <v>6069.3899999999994</v>
      </c>
      <c r="P100" s="260">
        <f>RevReqDetR!K100</f>
        <v>1281356.79</v>
      </c>
      <c r="Q100" s="260">
        <f>RevReqDetR!T100</f>
        <v>0</v>
      </c>
      <c r="R100" s="260">
        <f>RevReqDetR!W100</f>
        <v>0</v>
      </c>
      <c r="S100" s="260">
        <f>RevReqDetR!X100</f>
        <v>0</v>
      </c>
      <c r="T100" s="260">
        <f>RevReqDetR!Y100</f>
        <v>671123.15</v>
      </c>
      <c r="U100" s="260">
        <f t="shared" si="27"/>
        <v>610233.64</v>
      </c>
      <c r="V100" s="260">
        <f>RevReqDetR!L100</f>
        <v>0</v>
      </c>
      <c r="W100" s="260">
        <f t="shared" si="23"/>
        <v>689747.28277135442</v>
      </c>
      <c r="Z100" s="46"/>
      <c r="AA100" s="15">
        <v>2</v>
      </c>
      <c r="AB100" t="str">
        <f t="shared" si="21"/>
        <v>Oct 2015 - Sep 2016</v>
      </c>
      <c r="AC100" s="8"/>
      <c r="AD100" s="7">
        <v>689747.28277135442</v>
      </c>
      <c r="AE100" s="8">
        <f t="shared" si="22"/>
        <v>0</v>
      </c>
      <c r="AF100" s="8"/>
    </row>
    <row r="101" spans="1:32" hidden="1" outlineLevel="1" x14ac:dyDescent="0.2">
      <c r="A101">
        <f t="shared" si="19"/>
        <v>2016</v>
      </c>
      <c r="B101" s="259">
        <v>42522</v>
      </c>
      <c r="C101" s="169">
        <f>RevReqDetR!Q101</f>
        <v>51195711.030000001</v>
      </c>
      <c r="D101" s="260">
        <f>RevReqDetR!U101</f>
        <v>552824.99879989028</v>
      </c>
      <c r="E101" s="169">
        <f t="shared" si="24"/>
        <v>51748536.028799891</v>
      </c>
      <c r="F101" s="169">
        <f>RevReqDetR!E101+RevReqDetR!V101</f>
        <v>473554.21393968898</v>
      </c>
      <c r="G101" s="169">
        <f>RevReqDetR!AG101</f>
        <v>0</v>
      </c>
      <c r="H101" s="169">
        <f t="shared" si="25"/>
        <v>0</v>
      </c>
      <c r="I101" s="260">
        <f>RevReqDetR!H101</f>
        <v>470037.12</v>
      </c>
      <c r="J101" s="260">
        <f>RevReqDetR!M101</f>
        <v>470037.12</v>
      </c>
      <c r="K101" s="169">
        <f t="shared" si="20"/>
        <v>0</v>
      </c>
      <c r="L101" s="260">
        <f>RevReqDetR!N101</f>
        <v>683414.79999999993</v>
      </c>
      <c r="M101" s="260">
        <f>RevReqDetR!AA101</f>
        <v>0</v>
      </c>
      <c r="N101" s="260">
        <f t="shared" si="26"/>
        <v>683414.79999999993</v>
      </c>
      <c r="O101" s="260">
        <f>RevReqDetR!AI101</f>
        <v>7683.9800000000005</v>
      </c>
      <c r="P101" s="260">
        <f>RevReqDetR!K101</f>
        <v>1153451.92</v>
      </c>
      <c r="Q101" s="260">
        <f>RevReqDetR!T101</f>
        <v>307117.56000000006</v>
      </c>
      <c r="R101" s="260">
        <f>RevReqDetR!W101</f>
        <v>5528.17</v>
      </c>
      <c r="S101" s="260">
        <f>RevReqDetR!X101</f>
        <v>0</v>
      </c>
      <c r="T101" s="260">
        <f>RevReqDetR!Y101</f>
        <v>600635.92000000004</v>
      </c>
      <c r="U101" s="260">
        <f t="shared" si="27"/>
        <v>854405.39</v>
      </c>
      <c r="V101" s="260">
        <f>RevReqDetR!L101</f>
        <v>0</v>
      </c>
      <c r="W101" s="260">
        <f t="shared" si="23"/>
        <v>310247.60393968888</v>
      </c>
      <c r="Z101" s="46"/>
      <c r="AA101" s="15">
        <v>1</v>
      </c>
      <c r="AB101" t="str">
        <f t="shared" si="21"/>
        <v>Oct 2015 - Sep 2016</v>
      </c>
      <c r="AC101" s="8"/>
      <c r="AD101" s="7">
        <v>310247.60393968888</v>
      </c>
      <c r="AE101" s="8">
        <f t="shared" si="22"/>
        <v>0</v>
      </c>
      <c r="AF101" s="8"/>
    </row>
    <row r="102" spans="1:32" hidden="1" outlineLevel="1" x14ac:dyDescent="0.2">
      <c r="A102">
        <f t="shared" si="19"/>
        <v>2016</v>
      </c>
      <c r="B102" s="259">
        <v>42552</v>
      </c>
      <c r="C102" s="169">
        <f>RevReqDetR!Q102</f>
        <v>50244399.32</v>
      </c>
      <c r="D102" s="260">
        <f>RevReqDetR!U102</f>
        <v>692458.79879989033</v>
      </c>
      <c r="E102" s="169">
        <f t="shared" si="24"/>
        <v>50936858.118799888</v>
      </c>
      <c r="F102" s="169">
        <f>RevReqDetR!E102+RevReqDetR!V102</f>
        <v>485005.66467424127</v>
      </c>
      <c r="G102" s="169">
        <f>RevReqDetR!AG102</f>
        <v>0</v>
      </c>
      <c r="H102" s="169">
        <f t="shared" si="25"/>
        <v>0</v>
      </c>
      <c r="I102" s="260">
        <f>RevReqDetR!H102</f>
        <v>479342.97</v>
      </c>
      <c r="J102" s="260">
        <f>RevReqDetR!M102</f>
        <v>479342.97</v>
      </c>
      <c r="K102" s="169">
        <f t="shared" si="20"/>
        <v>0</v>
      </c>
      <c r="L102" s="260">
        <f>RevReqDetR!N102</f>
        <v>951311.71</v>
      </c>
      <c r="M102" s="260">
        <f>RevReqDetR!AA102</f>
        <v>0</v>
      </c>
      <c r="N102" s="260">
        <f t="shared" si="26"/>
        <v>951311.71</v>
      </c>
      <c r="O102" s="260">
        <f>RevReqDetR!AI102</f>
        <v>4518.72</v>
      </c>
      <c r="P102" s="260">
        <f>RevReqDetR!K102</f>
        <v>1430403.68</v>
      </c>
      <c r="Q102" s="260">
        <f>RevReqDetR!T102</f>
        <v>113894.09999999998</v>
      </c>
      <c r="R102" s="260">
        <f>RevReqDetR!W102</f>
        <v>8280.15</v>
      </c>
      <c r="S102" s="260">
        <f>RevReqDetR!X102</f>
        <v>0</v>
      </c>
      <c r="T102" s="260">
        <f>RevReqDetR!Y102</f>
        <v>737987.68</v>
      </c>
      <c r="U102" s="260">
        <f t="shared" si="27"/>
        <v>798029.94999999984</v>
      </c>
      <c r="V102" s="260">
        <f>RevReqDetR!L102</f>
        <v>251</v>
      </c>
      <c r="W102" s="260">
        <f t="shared" si="23"/>
        <v>642555.14467424143</v>
      </c>
      <c r="Z102" s="46"/>
      <c r="AA102" s="15">
        <v>2</v>
      </c>
      <c r="AB102" t="str">
        <f t="shared" si="21"/>
        <v>Oct 2015 - Sep 2016</v>
      </c>
      <c r="AC102" s="8"/>
      <c r="AD102" s="7">
        <v>642555.14467424143</v>
      </c>
      <c r="AE102" s="8">
        <f t="shared" si="22"/>
        <v>0</v>
      </c>
      <c r="AF102" s="8"/>
    </row>
    <row r="103" spans="1:32" hidden="1" outlineLevel="1" x14ac:dyDescent="0.2">
      <c r="A103">
        <f t="shared" si="19"/>
        <v>2016</v>
      </c>
      <c r="B103" s="259">
        <v>42583</v>
      </c>
      <c r="C103" s="169">
        <f>RevReqDetR!Q103</f>
        <v>48905276.329999998</v>
      </c>
      <c r="D103" s="260">
        <f>RevReqDetR!U103</f>
        <v>1344106.0487998903</v>
      </c>
      <c r="E103" s="169">
        <f t="shared" si="24"/>
        <v>50249382.378799886</v>
      </c>
      <c r="F103" s="169">
        <f>RevReqDetR!E103+RevReqDetR!V103</f>
        <v>475735.49011552159</v>
      </c>
      <c r="G103" s="169">
        <f>RevReqDetR!AG103</f>
        <v>0</v>
      </c>
      <c r="H103" s="169">
        <f t="shared" si="25"/>
        <v>0</v>
      </c>
      <c r="I103" s="260">
        <f>RevReqDetR!H103</f>
        <v>466837.7</v>
      </c>
      <c r="J103" s="260">
        <f>RevReqDetR!M103</f>
        <v>466837.7</v>
      </c>
      <c r="K103" s="169">
        <f t="shared" si="20"/>
        <v>0</v>
      </c>
      <c r="L103" s="260">
        <f>RevReqDetR!N103</f>
        <v>1339122.99</v>
      </c>
      <c r="M103" s="260">
        <f>RevReqDetR!AA103</f>
        <v>0</v>
      </c>
      <c r="N103" s="260">
        <f t="shared" si="26"/>
        <v>1339122.99</v>
      </c>
      <c r="O103" s="260">
        <f>RevReqDetR!AI103</f>
        <v>5311.7300000000005</v>
      </c>
      <c r="P103" s="260">
        <f>RevReqDetR!K103</f>
        <v>1351375</v>
      </c>
      <c r="Q103" s="260">
        <f>RevReqDetR!T103</f>
        <v>0</v>
      </c>
      <c r="R103" s="260">
        <f>RevReqDetR!W103</f>
        <v>0</v>
      </c>
      <c r="S103" s="260">
        <f>RevReqDetR!X103</f>
        <v>0</v>
      </c>
      <c r="T103" s="260">
        <f>RevReqDetR!Y103</f>
        <v>699727.75</v>
      </c>
      <c r="U103" s="260">
        <f t="shared" si="27"/>
        <v>651647.25</v>
      </c>
      <c r="V103" s="260">
        <f>RevReqDetR!L103</f>
        <v>454585.69000000006</v>
      </c>
      <c r="W103" s="260">
        <f t="shared" si="23"/>
        <v>713937.27011552162</v>
      </c>
      <c r="Z103" s="46"/>
      <c r="AA103" s="15">
        <v>2</v>
      </c>
      <c r="AB103" t="str">
        <f t="shared" si="21"/>
        <v>Oct 2015 - Sep 2016</v>
      </c>
      <c r="AC103" s="8"/>
      <c r="AD103" s="7">
        <v>713937.27011552162</v>
      </c>
      <c r="AE103" s="8">
        <f t="shared" si="22"/>
        <v>0</v>
      </c>
      <c r="AF103" s="8"/>
    </row>
    <row r="104" spans="1:32" hidden="1" outlineLevel="1" collapsed="1" x14ac:dyDescent="0.2">
      <c r="A104">
        <f t="shared" si="19"/>
        <v>2016</v>
      </c>
      <c r="B104" s="259">
        <v>42614</v>
      </c>
      <c r="C104" s="169">
        <f>RevReqDetR!Q104</f>
        <v>48004179.420000002</v>
      </c>
      <c r="D104" s="260">
        <f>RevReqDetR!U104</f>
        <v>1992971.2487998903</v>
      </c>
      <c r="E104" s="169">
        <f t="shared" si="24"/>
        <v>49997150.668799892</v>
      </c>
      <c r="F104" s="169">
        <f>RevReqDetR!E104+RevReqDetR!V104</f>
        <v>457727.9432685214</v>
      </c>
      <c r="G104" s="169">
        <f>RevReqDetR!AG104</f>
        <v>0</v>
      </c>
      <c r="H104" s="169">
        <f t="shared" si="25"/>
        <v>0</v>
      </c>
      <c r="I104" s="260">
        <f>RevReqDetR!H104</f>
        <v>443345.26</v>
      </c>
      <c r="J104" s="260">
        <f>RevReqDetR!M104</f>
        <v>443345.26</v>
      </c>
      <c r="K104" s="169">
        <f t="shared" si="20"/>
        <v>0</v>
      </c>
      <c r="L104" s="260">
        <f>RevReqDetR!N104</f>
        <v>901096.90999999992</v>
      </c>
      <c r="M104" s="260">
        <f>RevReqDetR!AA104</f>
        <v>0</v>
      </c>
      <c r="N104" s="260">
        <f t="shared" si="26"/>
        <v>901096.90999999992</v>
      </c>
      <c r="O104" s="260">
        <f>RevReqDetR!AI104</f>
        <v>5039.07</v>
      </c>
      <c r="P104" s="260">
        <f>RevReqDetR!K104</f>
        <v>1343961</v>
      </c>
      <c r="Q104" s="260">
        <f>RevReqDetR!T104</f>
        <v>0</v>
      </c>
      <c r="R104" s="260">
        <f>RevReqDetR!W104</f>
        <v>0</v>
      </c>
      <c r="S104" s="260">
        <f>RevReqDetR!X104</f>
        <v>0</v>
      </c>
      <c r="T104" s="260">
        <f>RevReqDetR!Y104</f>
        <v>695250.93</v>
      </c>
      <c r="U104" s="260">
        <f t="shared" si="27"/>
        <v>648710.06999999995</v>
      </c>
      <c r="V104" s="260">
        <f>RevReqDetR!L104</f>
        <v>481.16999999999996</v>
      </c>
      <c r="W104" s="260">
        <f t="shared" si="23"/>
        <v>714672.68326852145</v>
      </c>
      <c r="Z104" s="46"/>
      <c r="AA104" s="15">
        <v>2</v>
      </c>
      <c r="AB104" t="str">
        <f t="shared" si="21"/>
        <v>Oct 2015 - Sep 2016</v>
      </c>
      <c r="AC104" s="8"/>
      <c r="AD104" s="7">
        <v>714672.68326852145</v>
      </c>
      <c r="AE104" s="8">
        <f t="shared" si="22"/>
        <v>0</v>
      </c>
      <c r="AF104" s="8"/>
    </row>
    <row r="105" spans="1:32" hidden="1" outlineLevel="1" x14ac:dyDescent="0.2">
      <c r="A105">
        <f t="shared" si="19"/>
        <v>2016</v>
      </c>
      <c r="B105" s="259">
        <v>42644</v>
      </c>
      <c r="C105" s="169">
        <f>RevReqDetR!Q105</f>
        <v>47431583.030000001</v>
      </c>
      <c r="D105" s="260">
        <f>RevReqDetR!U105</f>
        <v>496057.5187998903</v>
      </c>
      <c r="E105" s="169">
        <f t="shared" si="24"/>
        <v>47927640.548799895</v>
      </c>
      <c r="F105" s="169">
        <f>RevReqDetR!E105+RevReqDetR!V105</f>
        <v>460075.76954363979</v>
      </c>
      <c r="G105" s="169">
        <f>RevReqDetR!AG105</f>
        <v>0</v>
      </c>
      <c r="H105" s="169">
        <f t="shared" si="25"/>
        <v>0</v>
      </c>
      <c r="I105" s="260">
        <f>RevReqDetR!H105</f>
        <v>449893.5</v>
      </c>
      <c r="J105" s="260">
        <f>RevReqDetR!M105</f>
        <v>449893.5</v>
      </c>
      <c r="K105" s="169">
        <f t="shared" si="20"/>
        <v>0</v>
      </c>
      <c r="L105" s="260">
        <f>RevReqDetR!N105</f>
        <v>572596.39</v>
      </c>
      <c r="M105" s="260">
        <f>RevReqDetR!AA105</f>
        <v>0</v>
      </c>
      <c r="N105" s="260">
        <f t="shared" si="26"/>
        <v>572596.39</v>
      </c>
      <c r="O105" s="260">
        <f>RevReqDetR!AI105</f>
        <v>4703.33</v>
      </c>
      <c r="P105" s="260">
        <f>RevReqDetR!K105</f>
        <v>1022200</v>
      </c>
      <c r="Q105" s="260">
        <f>RevReqDetR!T105</f>
        <v>124209.72999999998</v>
      </c>
      <c r="R105" s="260">
        <f>RevReqDetR!W105</f>
        <v>5395.31</v>
      </c>
      <c r="S105" s="260">
        <f>RevReqDetR!X105</f>
        <v>0</v>
      </c>
      <c r="T105" s="260">
        <f>RevReqDetR!Y105</f>
        <v>526142.48</v>
      </c>
      <c r="U105" s="260">
        <f t="shared" si="27"/>
        <v>614871.93999999994</v>
      </c>
      <c r="V105" s="260">
        <f>RevReqDetR!L105</f>
        <v>289.89</v>
      </c>
      <c r="W105" s="260">
        <f t="shared" si="23"/>
        <v>422213.65954363975</v>
      </c>
      <c r="Z105" s="46"/>
      <c r="AA105" s="15">
        <v>2</v>
      </c>
      <c r="AB105" t="str">
        <f t="shared" si="21"/>
        <v>Oct 2016 - Sep 2017</v>
      </c>
      <c r="AC105" s="8"/>
      <c r="AD105" s="7">
        <v>422213.65954363975</v>
      </c>
      <c r="AE105" s="8">
        <f t="shared" si="22"/>
        <v>0</v>
      </c>
      <c r="AF105" s="8"/>
    </row>
    <row r="106" spans="1:32" hidden="1" outlineLevel="1" x14ac:dyDescent="0.2">
      <c r="A106">
        <f t="shared" si="19"/>
        <v>2016</v>
      </c>
      <c r="B106" s="259">
        <v>42675</v>
      </c>
      <c r="C106" s="169">
        <f>RevReqDetR!Q106</f>
        <v>47023389.140000001</v>
      </c>
      <c r="D106" s="260">
        <f>RevReqDetR!U106</f>
        <v>885102.5187998903</v>
      </c>
      <c r="E106" s="169">
        <f t="shared" si="24"/>
        <v>47908491.658799894</v>
      </c>
      <c r="F106" s="169">
        <f>RevReqDetR!E106+RevReqDetR!V106</f>
        <v>437427.97485688177</v>
      </c>
      <c r="G106" s="169">
        <f>RevReqDetR!AG106</f>
        <v>0</v>
      </c>
      <c r="H106" s="169">
        <f t="shared" si="25"/>
        <v>0</v>
      </c>
      <c r="I106" s="260">
        <f>RevReqDetR!H106</f>
        <v>430256</v>
      </c>
      <c r="J106" s="260">
        <f>RevReqDetR!M106</f>
        <v>430256</v>
      </c>
      <c r="K106" s="169">
        <f t="shared" si="20"/>
        <v>0</v>
      </c>
      <c r="L106" s="260">
        <f>RevReqDetR!N106</f>
        <v>408193.89</v>
      </c>
      <c r="M106" s="260">
        <f>RevReqDetR!AA106</f>
        <v>0</v>
      </c>
      <c r="N106" s="260">
        <f t="shared" si="26"/>
        <v>408193.89</v>
      </c>
      <c r="O106" s="260">
        <f>RevReqDetR!AI106</f>
        <v>4352.2299999999996</v>
      </c>
      <c r="P106" s="260">
        <f>RevReqDetR!K106</f>
        <v>807238</v>
      </c>
      <c r="Q106" s="260">
        <f>RevReqDetR!T106</f>
        <v>0</v>
      </c>
      <c r="R106" s="260">
        <f>RevReqDetR!W106</f>
        <v>3921.61</v>
      </c>
      <c r="S106" s="260">
        <f>RevReqDetR!X106</f>
        <v>0</v>
      </c>
      <c r="T106" s="260">
        <f>RevReqDetR!Y106</f>
        <v>418193.87</v>
      </c>
      <c r="U106" s="260">
        <f t="shared" si="27"/>
        <v>385122.52</v>
      </c>
      <c r="V106" s="260">
        <f>RevReqDetR!L106</f>
        <v>31211.89</v>
      </c>
      <c r="W106" s="260">
        <f t="shared" si="23"/>
        <v>433639.68485688174</v>
      </c>
      <c r="Z106" s="46"/>
      <c r="AA106" s="15">
        <v>1</v>
      </c>
      <c r="AB106" t="str">
        <f t="shared" si="21"/>
        <v>Oct 2016 - Sep 2017</v>
      </c>
      <c r="AC106" s="8"/>
      <c r="AD106" s="7">
        <v>433639.68485688174</v>
      </c>
      <c r="AE106" s="8">
        <f t="shared" si="22"/>
        <v>0</v>
      </c>
      <c r="AF106" s="8"/>
    </row>
    <row r="107" spans="1:32" hidden="1" outlineLevel="1" x14ac:dyDescent="0.2">
      <c r="A107">
        <f t="shared" si="19"/>
        <v>2016</v>
      </c>
      <c r="B107" s="259">
        <v>42705</v>
      </c>
      <c r="C107" s="169">
        <f>RevReqDetR!Q107</f>
        <v>46834369.630000003</v>
      </c>
      <c r="D107" s="260">
        <f>RevReqDetR!U107</f>
        <v>301315.91879989021</v>
      </c>
      <c r="E107" s="169">
        <f t="shared" si="24"/>
        <v>47135685.548799895</v>
      </c>
      <c r="F107" s="169">
        <f>RevReqDetR!E107+RevReqDetR!V107</f>
        <v>444941.32957963558</v>
      </c>
      <c r="G107" s="169">
        <f>RevReqDetR!AG107</f>
        <v>0</v>
      </c>
      <c r="H107" s="169">
        <f t="shared" si="25"/>
        <v>0</v>
      </c>
      <c r="I107" s="260">
        <f>RevReqDetR!H107</f>
        <v>441016.11</v>
      </c>
      <c r="J107" s="260">
        <f>RevReqDetR!M107</f>
        <v>441016.11</v>
      </c>
      <c r="K107" s="169">
        <f t="shared" si="20"/>
        <v>0</v>
      </c>
      <c r="L107" s="260">
        <f>RevReqDetR!N107</f>
        <v>189019.51</v>
      </c>
      <c r="M107" s="260">
        <f>RevReqDetR!AA107</f>
        <v>0</v>
      </c>
      <c r="N107" s="260">
        <f t="shared" si="26"/>
        <v>189019.51</v>
      </c>
      <c r="O107" s="260">
        <f>RevReqDetR!AI107</f>
        <v>4185.3100000000004</v>
      </c>
      <c r="P107" s="260">
        <f>RevReqDetR!K107</f>
        <v>628900</v>
      </c>
      <c r="Q107" s="260">
        <f>RevReqDetR!T107</f>
        <v>934.52000000001863</v>
      </c>
      <c r="R107" s="260">
        <f>RevReqDetR!W107</f>
        <v>5403.13</v>
      </c>
      <c r="S107" s="260">
        <f>RevReqDetR!X107</f>
        <v>0</v>
      </c>
      <c r="T107" s="260">
        <f>RevReqDetR!Y107</f>
        <v>327584.08</v>
      </c>
      <c r="U107" s="260">
        <f t="shared" si="27"/>
        <v>296847.31</v>
      </c>
      <c r="V107" s="260">
        <f>RevReqDetR!L107</f>
        <v>1135.6199999999999</v>
      </c>
      <c r="W107" s="260">
        <f t="shared" si="23"/>
        <v>340163.2195796356</v>
      </c>
      <c r="Z107" s="46"/>
      <c r="AA107" s="15">
        <v>2</v>
      </c>
      <c r="AB107" t="str">
        <f t="shared" si="21"/>
        <v>Oct 2016 - Sep 2017</v>
      </c>
      <c r="AC107" s="8"/>
      <c r="AD107" s="7">
        <v>340163.2195796356</v>
      </c>
      <c r="AE107" s="8">
        <f t="shared" si="22"/>
        <v>0</v>
      </c>
      <c r="AF107" s="8"/>
    </row>
    <row r="108" spans="1:32" hidden="1" outlineLevel="1" x14ac:dyDescent="0.2">
      <c r="A108">
        <f t="shared" si="19"/>
        <v>2017</v>
      </c>
      <c r="B108" s="259">
        <v>42736</v>
      </c>
      <c r="C108" s="169">
        <f>RevReqDetR!Q108</f>
        <v>46847862.940000005</v>
      </c>
      <c r="D108" s="260">
        <f>RevReqDetR!U108</f>
        <v>504215.11879989022</v>
      </c>
      <c r="E108" s="169">
        <f t="shared" si="24"/>
        <v>47352078.058799893</v>
      </c>
      <c r="F108" s="169">
        <f>RevReqDetR!E108+RevReqDetR!V108</f>
        <v>444693.20978386322</v>
      </c>
      <c r="G108" s="169">
        <f>RevReqDetR!AG108</f>
        <v>0</v>
      </c>
      <c r="H108" s="169">
        <f t="shared" si="25"/>
        <v>0</v>
      </c>
      <c r="I108" s="260">
        <f>RevReqDetR!H108</f>
        <v>439377.81</v>
      </c>
      <c r="J108" s="260">
        <f>RevReqDetR!M108</f>
        <v>425884.5</v>
      </c>
      <c r="K108" s="169">
        <f t="shared" si="20"/>
        <v>13493.309999999998</v>
      </c>
      <c r="L108" s="260">
        <f>RevReqDetR!N108</f>
        <v>0</v>
      </c>
      <c r="M108" s="260">
        <f>RevReqDetR!AA108</f>
        <v>0</v>
      </c>
      <c r="N108" s="260">
        <f t="shared" si="26"/>
        <v>0</v>
      </c>
      <c r="O108" s="260">
        <f>RevReqDetR!AI108</f>
        <v>4014.11</v>
      </c>
      <c r="P108" s="260">
        <f>RevReqDetR!K108</f>
        <v>425600</v>
      </c>
      <c r="Q108" s="260">
        <f>RevReqDetR!T108</f>
        <v>0</v>
      </c>
      <c r="R108" s="260">
        <f>RevReqDetR!W108</f>
        <v>601.33000000000004</v>
      </c>
      <c r="S108" s="260">
        <f>RevReqDetR!X108</f>
        <v>0</v>
      </c>
      <c r="T108" s="260">
        <f>RevReqDetR!Y108</f>
        <v>222700.79999999999</v>
      </c>
      <c r="U108" s="260">
        <f t="shared" si="27"/>
        <v>202297.87</v>
      </c>
      <c r="V108" s="260">
        <f>RevReqDetR!L108</f>
        <v>284.5</v>
      </c>
      <c r="W108" s="260">
        <f t="shared" si="23"/>
        <v>232631.63978386321</v>
      </c>
      <c r="Z108" s="46"/>
      <c r="AA108" s="15">
        <v>2</v>
      </c>
      <c r="AB108" t="str">
        <f t="shared" si="21"/>
        <v>Oct 2016 - Sep 2017</v>
      </c>
      <c r="AC108" s="8"/>
      <c r="AD108" s="7">
        <v>232631.63978386321</v>
      </c>
      <c r="AE108" s="8">
        <f t="shared" si="22"/>
        <v>0</v>
      </c>
      <c r="AF108" s="8"/>
    </row>
    <row r="109" spans="1:32" hidden="1" outlineLevel="1" x14ac:dyDescent="0.2">
      <c r="A109">
        <f t="shared" si="19"/>
        <v>2017</v>
      </c>
      <c r="B109" s="259">
        <v>42767</v>
      </c>
      <c r="C109" s="169">
        <f>RevReqDetR!Q109</f>
        <v>46884773.68</v>
      </c>
      <c r="D109" s="260">
        <f>RevReqDetR!U109</f>
        <v>677060.92879989021</v>
      </c>
      <c r="E109" s="169">
        <f t="shared" si="24"/>
        <v>47561834.60879989</v>
      </c>
      <c r="F109" s="169">
        <f>RevReqDetR!E109+RevReqDetR!V109</f>
        <v>403507.66478974361</v>
      </c>
      <c r="G109" s="169">
        <f>RevReqDetR!AG109</f>
        <v>0</v>
      </c>
      <c r="H109" s="169">
        <f t="shared" si="25"/>
        <v>0</v>
      </c>
      <c r="I109" s="260">
        <f>RevReqDetR!H109</f>
        <v>397025.74</v>
      </c>
      <c r="J109" s="260">
        <f>RevReqDetR!M109</f>
        <v>360115</v>
      </c>
      <c r="K109" s="169">
        <f t="shared" si="20"/>
        <v>36910.739999999991</v>
      </c>
      <c r="L109" s="260">
        <f>RevReqDetR!N109</f>
        <v>0</v>
      </c>
      <c r="M109" s="260">
        <f>RevReqDetR!AA109</f>
        <v>0</v>
      </c>
      <c r="N109" s="260">
        <f t="shared" si="26"/>
        <v>0</v>
      </c>
      <c r="O109" s="260">
        <f>RevReqDetR!AI109</f>
        <v>4032.92</v>
      </c>
      <c r="P109" s="260">
        <f>RevReqDetR!K109</f>
        <v>359575</v>
      </c>
      <c r="Q109" s="260">
        <f>RevReqDetR!T109</f>
        <v>0</v>
      </c>
      <c r="R109" s="260">
        <f>RevReqDetR!W109</f>
        <v>0</v>
      </c>
      <c r="S109" s="260">
        <f>RevReqDetR!X109</f>
        <v>0</v>
      </c>
      <c r="T109" s="260">
        <f>RevReqDetR!Y109</f>
        <v>186729.19</v>
      </c>
      <c r="U109" s="260">
        <f t="shared" si="27"/>
        <v>172845.81</v>
      </c>
      <c r="V109" s="260">
        <f>RevReqDetR!L109</f>
        <v>540</v>
      </c>
      <c r="W109" s="260">
        <f t="shared" si="23"/>
        <v>197244.0347897436</v>
      </c>
      <c r="Z109" s="46"/>
      <c r="AA109" s="15">
        <v>2</v>
      </c>
      <c r="AB109" t="str">
        <f t="shared" si="21"/>
        <v>Oct 2016 - Sep 2017</v>
      </c>
      <c r="AC109" s="8"/>
      <c r="AD109" s="7">
        <v>197244.0347897436</v>
      </c>
      <c r="AE109" s="8">
        <f t="shared" si="22"/>
        <v>0</v>
      </c>
      <c r="AF109" s="8"/>
    </row>
    <row r="110" spans="1:32" hidden="1" outlineLevel="1" x14ac:dyDescent="0.2">
      <c r="A110">
        <f t="shared" si="19"/>
        <v>2017</v>
      </c>
      <c r="B110" s="259">
        <v>42795</v>
      </c>
      <c r="C110" s="169">
        <f>RevReqDetR!Q110</f>
        <v>46636527.910000004</v>
      </c>
      <c r="D110" s="260">
        <f>RevReqDetR!U110</f>
        <v>323950.09879989026</v>
      </c>
      <c r="E110" s="169">
        <f t="shared" si="24"/>
        <v>46960478.008799896</v>
      </c>
      <c r="F110" s="169">
        <f>RevReqDetR!E110+RevReqDetR!V110</f>
        <v>445531.22648799769</v>
      </c>
      <c r="G110" s="169">
        <f>RevReqDetR!AG110</f>
        <v>0</v>
      </c>
      <c r="H110" s="169">
        <f t="shared" si="25"/>
        <v>0</v>
      </c>
      <c r="I110" s="260">
        <f>RevReqDetR!H110</f>
        <v>439825.95</v>
      </c>
      <c r="J110" s="260">
        <f>RevReqDetR!M110</f>
        <v>490230</v>
      </c>
      <c r="K110" s="169">
        <f t="shared" si="20"/>
        <v>-50404.049999999988</v>
      </c>
      <c r="L110" s="260">
        <f>RevReqDetR!N110</f>
        <v>197841.71999999997</v>
      </c>
      <c r="M110" s="260">
        <f>RevReqDetR!AA110</f>
        <v>0</v>
      </c>
      <c r="N110" s="260">
        <f t="shared" si="26"/>
        <v>197841.71999999997</v>
      </c>
      <c r="O110" s="260">
        <f>RevReqDetR!AI110</f>
        <v>3743.94</v>
      </c>
      <c r="P110" s="260">
        <f>RevReqDetR!K110</f>
        <v>671832</v>
      </c>
      <c r="Q110" s="260">
        <f>RevReqDetR!T110</f>
        <v>26374.400000000023</v>
      </c>
      <c r="R110" s="260">
        <f>RevReqDetR!W110</f>
        <v>4882.889384595197</v>
      </c>
      <c r="S110" s="260">
        <f>RevReqDetR!X110</f>
        <v>0</v>
      </c>
      <c r="T110" s="260">
        <f>RevReqDetR!Y110</f>
        <v>348174.9</v>
      </c>
      <c r="U110" s="260">
        <f t="shared" si="27"/>
        <v>345148.61061540479</v>
      </c>
      <c r="V110" s="260">
        <f>RevReqDetR!L110</f>
        <v>16239.72</v>
      </c>
      <c r="W110" s="260">
        <f t="shared" si="23"/>
        <v>336132.60587259289</v>
      </c>
      <c r="Z110" s="46"/>
      <c r="AA110" s="15">
        <v>2</v>
      </c>
      <c r="AB110" t="str">
        <f t="shared" si="21"/>
        <v>Oct 2016 - Sep 2017</v>
      </c>
      <c r="AC110" s="8"/>
      <c r="AD110" s="7">
        <v>336132.60587259289</v>
      </c>
      <c r="AE110" s="8">
        <f t="shared" si="22"/>
        <v>0</v>
      </c>
      <c r="AF110" s="8"/>
    </row>
    <row r="111" spans="1:32" hidden="1" outlineLevel="1" x14ac:dyDescent="0.2">
      <c r="A111">
        <f t="shared" si="19"/>
        <v>2017</v>
      </c>
      <c r="B111" s="259">
        <v>42826</v>
      </c>
      <c r="C111" s="169">
        <f>RevReqDetR!Q111</f>
        <v>46282476.420000002</v>
      </c>
      <c r="D111" s="260">
        <f>RevReqDetR!U111</f>
        <v>698774.05879989034</v>
      </c>
      <c r="E111" s="169">
        <f t="shared" si="24"/>
        <v>46981250.478799894</v>
      </c>
      <c r="F111" s="169">
        <f>RevReqDetR!E111+RevReqDetR!V111</f>
        <v>428691.97622922069</v>
      </c>
      <c r="G111" s="169">
        <f>RevReqDetR!AG111</f>
        <v>0</v>
      </c>
      <c r="H111" s="169">
        <f t="shared" si="25"/>
        <v>0</v>
      </c>
      <c r="I111" s="260">
        <f>RevReqDetR!H111</f>
        <v>423448.51</v>
      </c>
      <c r="J111" s="260">
        <f>RevReqDetR!M111</f>
        <v>423448.51</v>
      </c>
      <c r="K111" s="169">
        <f t="shared" si="20"/>
        <v>0</v>
      </c>
      <c r="L111" s="260">
        <f>RevReqDetR!N111</f>
        <v>354051.49</v>
      </c>
      <c r="M111" s="260">
        <f>RevReqDetR!AA111</f>
        <v>0</v>
      </c>
      <c r="N111" s="260">
        <f t="shared" si="26"/>
        <v>354051.49</v>
      </c>
      <c r="O111" s="260">
        <f>RevReqDetR!AI111</f>
        <v>4332.9399999999996</v>
      </c>
      <c r="P111" s="260">
        <f>RevReqDetR!K111</f>
        <v>777100</v>
      </c>
      <c r="Q111" s="260">
        <f>RevReqDetR!T111</f>
        <v>0</v>
      </c>
      <c r="R111" s="260">
        <f>RevReqDetR!W111</f>
        <v>312.39163758037012</v>
      </c>
      <c r="S111" s="260">
        <f>RevReqDetR!X111</f>
        <v>0</v>
      </c>
      <c r="T111" s="260">
        <f>RevReqDetR!Y111</f>
        <v>402276.04</v>
      </c>
      <c r="U111" s="260">
        <f t="shared" si="27"/>
        <v>374511.56836241967</v>
      </c>
      <c r="V111" s="260">
        <f>RevReqDetR!L111</f>
        <v>400</v>
      </c>
      <c r="W111" s="260">
        <f t="shared" si="23"/>
        <v>412164.8378668009</v>
      </c>
      <c r="Z111" s="46"/>
      <c r="AA111" s="15">
        <v>1</v>
      </c>
      <c r="AB111" t="str">
        <f t="shared" si="21"/>
        <v>Oct 2016 - Sep 2017</v>
      </c>
      <c r="AC111" s="8"/>
      <c r="AD111" s="7">
        <v>412164.8378668009</v>
      </c>
      <c r="AE111" s="8">
        <f t="shared" si="22"/>
        <v>0</v>
      </c>
      <c r="AF111" s="8"/>
    </row>
    <row r="112" spans="1:32" hidden="1" outlineLevel="1" x14ac:dyDescent="0.2">
      <c r="A112">
        <f t="shared" si="19"/>
        <v>2017</v>
      </c>
      <c r="B112" s="259">
        <v>42856</v>
      </c>
      <c r="C112" s="169">
        <f>RevReqDetR!Q112</f>
        <v>45619924.800000004</v>
      </c>
      <c r="D112" s="260">
        <f>RevReqDetR!U112</f>
        <v>1225964.9387998902</v>
      </c>
      <c r="E112" s="169">
        <f t="shared" si="24"/>
        <v>46845889.738799892</v>
      </c>
      <c r="F112" s="169">
        <f>RevReqDetR!E112+RevReqDetR!V112</f>
        <v>443131.66572318587</v>
      </c>
      <c r="G112" s="169">
        <f>RevReqDetR!AG112</f>
        <v>0</v>
      </c>
      <c r="H112" s="169">
        <f t="shared" si="25"/>
        <v>0</v>
      </c>
      <c r="I112" s="260">
        <f>RevReqDetR!H112</f>
        <v>434236.53</v>
      </c>
      <c r="J112" s="260">
        <f>RevReqDetR!M112</f>
        <v>434236.53</v>
      </c>
      <c r="K112" s="169">
        <f t="shared" si="20"/>
        <v>0</v>
      </c>
      <c r="L112" s="260">
        <f>RevReqDetR!N112</f>
        <v>662551.61999999988</v>
      </c>
      <c r="M112" s="260">
        <f>RevReqDetR!AA112</f>
        <v>0</v>
      </c>
      <c r="N112" s="260">
        <f t="shared" si="26"/>
        <v>662551.61999999988</v>
      </c>
      <c r="O112" s="260">
        <f>RevReqDetR!AI112</f>
        <v>5084.88</v>
      </c>
      <c r="P112" s="260">
        <f>RevReqDetR!K112</f>
        <v>1096693.1499999999</v>
      </c>
      <c r="Q112" s="260">
        <f>RevReqDetR!T112</f>
        <v>0</v>
      </c>
      <c r="R112" s="260">
        <f>RevReqDetR!W112</f>
        <v>0</v>
      </c>
      <c r="S112" s="260">
        <f>RevReqDetR!X112</f>
        <v>0</v>
      </c>
      <c r="T112" s="260">
        <f>RevReqDetR!Y112</f>
        <v>569584.12</v>
      </c>
      <c r="U112" s="260">
        <f t="shared" si="27"/>
        <v>527109.02999999991</v>
      </c>
      <c r="V112" s="260">
        <f>RevReqDetR!L112</f>
        <v>95</v>
      </c>
      <c r="W112" s="260">
        <f t="shared" si="23"/>
        <v>583564.13572318561</v>
      </c>
      <c r="Z112" s="46"/>
      <c r="AA112" s="15">
        <v>2</v>
      </c>
      <c r="AB112" t="str">
        <f t="shared" si="21"/>
        <v>Oct 2016 - Sep 2017</v>
      </c>
      <c r="AC112" s="8"/>
      <c r="AD112" s="7">
        <v>583564.13572318561</v>
      </c>
      <c r="AE112" s="8">
        <f t="shared" si="22"/>
        <v>0</v>
      </c>
      <c r="AF112" s="8"/>
    </row>
    <row r="113" spans="1:32" hidden="1" outlineLevel="1" x14ac:dyDescent="0.2">
      <c r="A113">
        <f t="shared" si="19"/>
        <v>2017</v>
      </c>
      <c r="B113" s="259">
        <v>42887</v>
      </c>
      <c r="C113" s="169">
        <f>RevReqDetR!Q113</f>
        <v>44869140.440000005</v>
      </c>
      <c r="D113" s="260">
        <f>RevReqDetR!U113</f>
        <v>568863.99879989028</v>
      </c>
      <c r="E113" s="169">
        <f t="shared" si="24"/>
        <v>45438004.438799895</v>
      </c>
      <c r="F113" s="169">
        <f>RevReqDetR!E113+RevReqDetR!V113</f>
        <v>419001.84538723243</v>
      </c>
      <c r="G113" s="169">
        <f>RevReqDetR!AG113</f>
        <v>0</v>
      </c>
      <c r="H113" s="169">
        <f t="shared" si="25"/>
        <v>0</v>
      </c>
      <c r="I113" s="260">
        <f>RevReqDetR!H113</f>
        <v>414295.64</v>
      </c>
      <c r="J113" s="260">
        <f>RevReqDetR!M113</f>
        <v>414295.64</v>
      </c>
      <c r="K113" s="169">
        <f t="shared" si="20"/>
        <v>0</v>
      </c>
      <c r="L113" s="260">
        <f>RevReqDetR!N113</f>
        <v>750784.36</v>
      </c>
      <c r="M113" s="260">
        <f>RevReqDetR!AA113</f>
        <v>0</v>
      </c>
      <c r="N113" s="260">
        <f t="shared" si="26"/>
        <v>750784.36</v>
      </c>
      <c r="O113" s="260">
        <f>RevReqDetR!AI113</f>
        <v>4572.5200000000004</v>
      </c>
      <c r="P113" s="260">
        <f>RevReqDetR!K113</f>
        <v>1164700</v>
      </c>
      <c r="Q113" s="260">
        <f>RevReqDetR!T113</f>
        <v>128453.45999999996</v>
      </c>
      <c r="R113" s="260">
        <f>RevReqDetR!W113</f>
        <v>5183.25</v>
      </c>
      <c r="S113" s="260">
        <f>RevReqDetR!X113</f>
        <v>0</v>
      </c>
      <c r="T113" s="260">
        <f>RevReqDetR!Y113</f>
        <v>595836</v>
      </c>
      <c r="U113" s="260">
        <f t="shared" si="27"/>
        <v>692134.21</v>
      </c>
      <c r="V113" s="260">
        <f>RevReqDetR!L113</f>
        <v>380</v>
      </c>
      <c r="W113" s="260">
        <f t="shared" si="23"/>
        <v>481844.51538723242</v>
      </c>
      <c r="Z113" s="46"/>
      <c r="AA113" s="15">
        <v>2</v>
      </c>
      <c r="AB113" t="str">
        <f t="shared" si="21"/>
        <v>Oct 2016 - Sep 2017</v>
      </c>
      <c r="AC113" s="8"/>
      <c r="AD113" s="7">
        <v>481844.51538723242</v>
      </c>
      <c r="AE113" s="8">
        <f t="shared" si="22"/>
        <v>0</v>
      </c>
      <c r="AF113" s="8"/>
    </row>
    <row r="114" spans="1:32" hidden="1" outlineLevel="1" x14ac:dyDescent="0.2">
      <c r="A114">
        <f t="shared" si="19"/>
        <v>2017</v>
      </c>
      <c r="B114" s="259">
        <v>42917</v>
      </c>
      <c r="C114" s="169">
        <f>RevReqDetR!Q114</f>
        <v>43937875.110000007</v>
      </c>
      <c r="D114" s="260">
        <f>RevReqDetR!U114</f>
        <v>645274.44879989023</v>
      </c>
      <c r="E114" s="169">
        <f t="shared" si="24"/>
        <v>44583149.5587999</v>
      </c>
      <c r="F114" s="169">
        <f>RevReqDetR!E114+RevReqDetR!V114</f>
        <v>426099.32254867646</v>
      </c>
      <c r="G114" s="169">
        <f>RevReqDetR!AG114</f>
        <v>0</v>
      </c>
      <c r="H114" s="169">
        <f t="shared" si="25"/>
        <v>0</v>
      </c>
      <c r="I114" s="260">
        <f>RevReqDetR!H114</f>
        <v>421109.39</v>
      </c>
      <c r="J114" s="260">
        <f>RevReqDetR!M114</f>
        <v>421109.39</v>
      </c>
      <c r="K114" s="169">
        <f t="shared" si="20"/>
        <v>0</v>
      </c>
      <c r="L114" s="260">
        <f>RevReqDetR!N114</f>
        <v>931265.33</v>
      </c>
      <c r="M114" s="260">
        <f>RevReqDetR!AA114</f>
        <v>0</v>
      </c>
      <c r="N114" s="260">
        <f t="shared" si="26"/>
        <v>931265.33</v>
      </c>
      <c r="O114" s="260">
        <f>RevReqDetR!AI114</f>
        <v>10372.92</v>
      </c>
      <c r="P114" s="260">
        <f>RevReqDetR!K114</f>
        <v>1351375</v>
      </c>
      <c r="Q114" s="260">
        <f>RevReqDetR!T114</f>
        <v>6130</v>
      </c>
      <c r="R114" s="260">
        <f>RevReqDetR!W114</f>
        <v>7910.5535440298863</v>
      </c>
      <c r="S114" s="260">
        <f>RevReqDetR!X114</f>
        <v>0</v>
      </c>
      <c r="T114" s="260">
        <f>RevReqDetR!Y114</f>
        <v>706100.55</v>
      </c>
      <c r="U114" s="260">
        <f t="shared" si="27"/>
        <v>643493.89645597013</v>
      </c>
      <c r="V114" s="260">
        <f>RevReqDetR!L114</f>
        <v>999.72</v>
      </c>
      <c r="W114" s="260">
        <f t="shared" si="23"/>
        <v>723243.95609270618</v>
      </c>
      <c r="Z114" s="46"/>
      <c r="AA114" s="15">
        <v>2</v>
      </c>
      <c r="AB114" t="str">
        <f t="shared" si="21"/>
        <v>Oct 2016 - Sep 2017</v>
      </c>
      <c r="AC114" s="8"/>
      <c r="AD114" s="7">
        <v>723243.95609270618</v>
      </c>
      <c r="AE114" s="8">
        <f t="shared" si="22"/>
        <v>0</v>
      </c>
      <c r="AF114" s="8"/>
    </row>
    <row r="115" spans="1:32" hidden="1" outlineLevel="1" x14ac:dyDescent="0.2">
      <c r="A115">
        <f t="shared" si="19"/>
        <v>2017</v>
      </c>
      <c r="B115" s="259">
        <v>42948</v>
      </c>
      <c r="C115" s="169">
        <f>RevReqDetR!Q115</f>
        <v>43063781.720000006</v>
      </c>
      <c r="D115" s="260">
        <f>RevReqDetR!U115</f>
        <v>1257489.5687998901</v>
      </c>
      <c r="E115" s="169">
        <f t="shared" si="24"/>
        <v>44321271.288799897</v>
      </c>
      <c r="F115" s="169">
        <f>RevReqDetR!E115+RevReqDetR!V115</f>
        <v>420469.46917027101</v>
      </c>
      <c r="G115" s="169">
        <f>RevReqDetR!AG115</f>
        <v>0</v>
      </c>
      <c r="H115" s="169">
        <f t="shared" si="25"/>
        <v>0</v>
      </c>
      <c r="I115" s="260">
        <f>RevReqDetR!H115</f>
        <v>412491.61000000004</v>
      </c>
      <c r="J115" s="260">
        <f>RevReqDetR!M115</f>
        <v>412491.61000000004</v>
      </c>
      <c r="K115" s="169">
        <f t="shared" si="20"/>
        <v>0</v>
      </c>
      <c r="L115" s="260">
        <f>RevReqDetR!N115</f>
        <v>874093.3899999999</v>
      </c>
      <c r="M115" s="260">
        <f>RevReqDetR!AA115</f>
        <v>0</v>
      </c>
      <c r="N115" s="260">
        <f t="shared" si="26"/>
        <v>874093.3899999999</v>
      </c>
      <c r="O115" s="260">
        <f>RevReqDetR!AI115</f>
        <v>7978.65</v>
      </c>
      <c r="P115" s="260">
        <f>RevReqDetR!K115</f>
        <v>1285825</v>
      </c>
      <c r="Q115" s="260">
        <f>RevReqDetR!T115</f>
        <v>0</v>
      </c>
      <c r="R115" s="260">
        <f>RevReqDetR!W115</f>
        <v>-1617.4</v>
      </c>
      <c r="S115" s="260">
        <f>RevReqDetR!X115</f>
        <v>0</v>
      </c>
      <c r="T115" s="260">
        <f>RevReqDetR!Y115</f>
        <v>673609.88</v>
      </c>
      <c r="U115" s="260">
        <f t="shared" si="27"/>
        <v>613832.5199999999</v>
      </c>
      <c r="V115" s="260">
        <f>RevReqDetR!L115</f>
        <v>760</v>
      </c>
      <c r="W115" s="260">
        <f t="shared" si="23"/>
        <v>687948.98917027086</v>
      </c>
      <c r="Z115" s="46"/>
      <c r="AA115" s="15">
        <v>2</v>
      </c>
      <c r="AB115" t="str">
        <f t="shared" si="21"/>
        <v>Oct 2016 - Sep 2017</v>
      </c>
      <c r="AC115" s="8"/>
      <c r="AD115" s="7">
        <v>687948.98917027086</v>
      </c>
      <c r="AE115" s="8">
        <f t="shared" si="22"/>
        <v>0</v>
      </c>
      <c r="AF115" s="8"/>
    </row>
    <row r="116" spans="1:32" hidden="1" outlineLevel="1" x14ac:dyDescent="0.2">
      <c r="A116">
        <f t="shared" si="19"/>
        <v>2017</v>
      </c>
      <c r="B116" s="259">
        <v>42979</v>
      </c>
      <c r="C116" s="169">
        <f>RevReqDetR!Q116</f>
        <v>42218488.080000006</v>
      </c>
      <c r="D116" s="260">
        <f>RevReqDetR!U116</f>
        <v>1805495.3887998899</v>
      </c>
      <c r="E116" s="169">
        <f t="shared" si="24"/>
        <v>44023983.468799897</v>
      </c>
      <c r="F116" s="169">
        <f>RevReqDetR!E116+RevReqDetR!V116</f>
        <v>404413.98249729822</v>
      </c>
      <c r="G116" s="169">
        <f>RevReqDetR!AG116</f>
        <v>0</v>
      </c>
      <c r="H116" s="169">
        <f t="shared" si="25"/>
        <v>0</v>
      </c>
      <c r="I116" s="260">
        <f>RevReqDetR!H116</f>
        <v>391261.89999999997</v>
      </c>
      <c r="J116" s="260">
        <f>RevReqDetR!M116</f>
        <v>391261.89999999997</v>
      </c>
      <c r="K116" s="169">
        <f t="shared" si="20"/>
        <v>0</v>
      </c>
      <c r="L116" s="260">
        <f>RevReqDetR!N116</f>
        <v>845293.64000000013</v>
      </c>
      <c r="M116" s="260">
        <f>RevReqDetR!AA116</f>
        <v>0</v>
      </c>
      <c r="N116" s="260">
        <f t="shared" si="26"/>
        <v>845293.64000000013</v>
      </c>
      <c r="O116" s="260">
        <f>RevReqDetR!AI116</f>
        <v>5854.95</v>
      </c>
      <c r="P116" s="260">
        <f>RevReqDetR!K116</f>
        <v>1208863.04</v>
      </c>
      <c r="Q116" s="260">
        <f>RevReqDetR!T116</f>
        <v>0</v>
      </c>
      <c r="R116" s="260">
        <f>RevReqDetR!W116</f>
        <v>0</v>
      </c>
      <c r="S116" s="260">
        <f>RevReqDetR!X116</f>
        <v>0</v>
      </c>
      <c r="T116" s="260">
        <f>RevReqDetR!Y116</f>
        <v>660857.22000000009</v>
      </c>
      <c r="U116" s="260">
        <f t="shared" si="27"/>
        <v>548005.81999999995</v>
      </c>
      <c r="V116" s="260">
        <f>RevReqDetR!L116</f>
        <v>27692.5</v>
      </c>
      <c r="W116" s="260">
        <f t="shared" si="23"/>
        <v>679864.25249729829</v>
      </c>
      <c r="Z116" s="46"/>
      <c r="AA116" s="15">
        <v>1</v>
      </c>
      <c r="AB116" t="str">
        <f t="shared" si="21"/>
        <v>Oct 2016 - Sep 2017</v>
      </c>
      <c r="AC116" s="8"/>
      <c r="AD116" s="7">
        <v>679864.25249729829</v>
      </c>
      <c r="AE116" s="8">
        <f t="shared" si="22"/>
        <v>0</v>
      </c>
      <c r="AF116" s="8"/>
    </row>
    <row r="117" spans="1:32" hidden="1" outlineLevel="1" x14ac:dyDescent="0.2">
      <c r="A117">
        <f t="shared" si="19"/>
        <v>2017</v>
      </c>
      <c r="B117" s="259">
        <v>43009</v>
      </c>
      <c r="C117" s="169">
        <f>RevReqDetR!Q117</f>
        <v>41611370.210000008</v>
      </c>
      <c r="D117" s="260">
        <f>RevReqDetR!U117</f>
        <v>445842.59879989014</v>
      </c>
      <c r="E117" s="169">
        <f t="shared" si="24"/>
        <v>42057212.8087999</v>
      </c>
      <c r="F117" s="169">
        <f>RevReqDetR!E117+RevReqDetR!V117</f>
        <v>407522.83206350339</v>
      </c>
      <c r="G117" s="169">
        <f>RevReqDetR!AG117</f>
        <v>0</v>
      </c>
      <c r="H117" s="169">
        <f t="shared" si="25"/>
        <v>0</v>
      </c>
      <c r="I117" s="260">
        <f>RevReqDetR!H117</f>
        <v>396612.16</v>
      </c>
      <c r="J117" s="260">
        <f>RevReqDetR!M117</f>
        <v>396612.16</v>
      </c>
      <c r="K117" s="169">
        <f t="shared" si="20"/>
        <v>0</v>
      </c>
      <c r="L117" s="260">
        <f>RevReqDetR!N117</f>
        <v>607117.87000000011</v>
      </c>
      <c r="M117" s="260">
        <f>RevReqDetR!AA117</f>
        <v>0</v>
      </c>
      <c r="N117" s="260">
        <f t="shared" si="26"/>
        <v>607117.87000000011</v>
      </c>
      <c r="O117" s="260">
        <f>RevReqDetR!AI117</f>
        <v>9122.99</v>
      </c>
      <c r="P117" s="260">
        <f>RevReqDetR!K117</f>
        <v>1001775</v>
      </c>
      <c r="Q117" s="260">
        <f>RevReqDetR!T117</f>
        <v>-220305.67999999993</v>
      </c>
      <c r="R117" s="260">
        <f>RevReqDetR!W117</f>
        <v>0</v>
      </c>
      <c r="S117" s="260">
        <f>RevReqDetR!X117</f>
        <v>0</v>
      </c>
      <c r="T117" s="260">
        <f>RevReqDetR!Y117</f>
        <v>555932.4</v>
      </c>
      <c r="U117" s="260">
        <f t="shared" si="27"/>
        <v>225536.92000000004</v>
      </c>
      <c r="V117" s="260">
        <f>RevReqDetR!L117</f>
        <v>1955.03</v>
      </c>
      <c r="W117" s="260">
        <f t="shared" si="23"/>
        <v>796271.74206350336</v>
      </c>
      <c r="Z117" s="46"/>
      <c r="AA117" s="15">
        <v>2</v>
      </c>
      <c r="AB117" t="str">
        <f t="shared" si="21"/>
        <v>Oct 2017 - Sep 2018</v>
      </c>
      <c r="AD117" s="7">
        <v>796271.74206350336</v>
      </c>
      <c r="AE117" s="8">
        <f t="shared" si="22"/>
        <v>0</v>
      </c>
      <c r="AF117" s="8"/>
    </row>
    <row r="118" spans="1:32" hidden="1" outlineLevel="1" x14ac:dyDescent="0.2">
      <c r="A118">
        <f t="shared" si="19"/>
        <v>2017</v>
      </c>
      <c r="B118" s="259">
        <v>43040</v>
      </c>
      <c r="C118" s="169">
        <f>RevReqDetR!Q118</f>
        <v>41218420.930000007</v>
      </c>
      <c r="D118" s="260">
        <f>RevReqDetR!U118</f>
        <v>782725.1587998902</v>
      </c>
      <c r="E118" s="169">
        <f t="shared" si="24"/>
        <v>42001146.088799894</v>
      </c>
      <c r="F118" s="169">
        <f>RevReqDetR!E118+RevReqDetR!V118</f>
        <v>383908.92008938506</v>
      </c>
      <c r="G118" s="169">
        <f>RevReqDetR!AG118</f>
        <v>0</v>
      </c>
      <c r="H118" s="169">
        <f t="shared" si="25"/>
        <v>0</v>
      </c>
      <c r="I118" s="260">
        <f>RevReqDetR!H118</f>
        <v>378450.72000000003</v>
      </c>
      <c r="J118" s="260">
        <f>RevReqDetR!M118</f>
        <v>378450.72000000003</v>
      </c>
      <c r="K118" s="169">
        <f t="shared" si="20"/>
        <v>0</v>
      </c>
      <c r="L118" s="260">
        <f>RevReqDetR!N118</f>
        <v>392949.27999999997</v>
      </c>
      <c r="M118" s="260">
        <f>RevReqDetR!AA118</f>
        <v>0</v>
      </c>
      <c r="N118" s="260">
        <f t="shared" si="26"/>
        <v>392949.27999999997</v>
      </c>
      <c r="O118" s="260">
        <f>RevReqDetR!AI118</f>
        <v>6869.77</v>
      </c>
      <c r="P118" s="260">
        <f>RevReqDetR!K118</f>
        <v>771400</v>
      </c>
      <c r="Q118" s="260">
        <f>RevReqDetR!T118</f>
        <v>0</v>
      </c>
      <c r="R118" s="260">
        <f>RevReqDetR!W118</f>
        <v>5924.7</v>
      </c>
      <c r="S118" s="260">
        <f>RevReqDetR!X118</f>
        <v>0</v>
      </c>
      <c r="T118" s="260">
        <f>RevReqDetR!Y118</f>
        <v>434517.44</v>
      </c>
      <c r="U118" s="260">
        <f t="shared" si="27"/>
        <v>330957.86000000004</v>
      </c>
      <c r="V118" s="260">
        <f>RevReqDetR!L118</f>
        <v>0</v>
      </c>
      <c r="W118" s="260">
        <f t="shared" si="23"/>
        <v>452770.11008938501</v>
      </c>
      <c r="Z118" s="46"/>
      <c r="AA118" s="15">
        <v>2</v>
      </c>
      <c r="AB118" t="str">
        <f t="shared" si="21"/>
        <v>Oct 2017 - Sep 2018</v>
      </c>
      <c r="AD118" s="7">
        <v>452770.11008938501</v>
      </c>
      <c r="AE118" s="8">
        <f t="shared" si="22"/>
        <v>0</v>
      </c>
      <c r="AF118" s="8"/>
    </row>
    <row r="119" spans="1:32" hidden="1" outlineLevel="1" x14ac:dyDescent="0.2">
      <c r="A119">
        <f t="shared" si="19"/>
        <v>2017</v>
      </c>
      <c r="B119" s="259">
        <v>43070</v>
      </c>
      <c r="C119" s="169">
        <f>RevReqDetR!Q119</f>
        <v>41046199.370000005</v>
      </c>
      <c r="D119" s="260">
        <f>RevReqDetR!U119</f>
        <v>244406.83879989036</v>
      </c>
      <c r="E119" s="169">
        <f t="shared" si="24"/>
        <v>41290606.208799899</v>
      </c>
      <c r="F119" s="169">
        <f>RevReqDetR!E119+RevReqDetR!V119</f>
        <v>395977.69652509736</v>
      </c>
      <c r="G119" s="169">
        <f>RevReqDetR!AG119</f>
        <v>0</v>
      </c>
      <c r="H119" s="169">
        <f t="shared" si="25"/>
        <v>0</v>
      </c>
      <c r="I119" s="260">
        <f>RevReqDetR!H119</f>
        <v>387528.44</v>
      </c>
      <c r="J119" s="260">
        <f>RevReqDetR!M119</f>
        <v>387528.44</v>
      </c>
      <c r="K119" s="169">
        <f t="shared" si="20"/>
        <v>0</v>
      </c>
      <c r="L119" s="260">
        <f>RevReqDetR!N119</f>
        <v>172221.56</v>
      </c>
      <c r="M119" s="260">
        <f>RevReqDetR!AA119</f>
        <v>0</v>
      </c>
      <c r="N119" s="260">
        <f t="shared" si="26"/>
        <v>172221.56</v>
      </c>
      <c r="O119" s="260">
        <f>RevReqDetR!AI119</f>
        <v>7218.4</v>
      </c>
      <c r="P119" s="260">
        <f>RevReqDetR!K119</f>
        <v>559550</v>
      </c>
      <c r="Q119" s="260">
        <f>RevReqDetR!T119</f>
        <v>-10254.95999999973</v>
      </c>
      <c r="R119" s="260">
        <f>RevReqDetR!W119</f>
        <v>0</v>
      </c>
      <c r="S119" s="260">
        <f>RevReqDetR!X119</f>
        <v>0</v>
      </c>
      <c r="T119" s="260">
        <f>RevReqDetR!Y119</f>
        <v>315350.59999999998</v>
      </c>
      <c r="U119" s="260">
        <f t="shared" si="27"/>
        <v>233944.44000000029</v>
      </c>
      <c r="V119" s="260">
        <f>RevReqDetR!L119</f>
        <v>200</v>
      </c>
      <c r="W119" s="260">
        <f t="shared" si="23"/>
        <v>341273.21652509714</v>
      </c>
      <c r="Z119" s="46"/>
      <c r="AA119" s="15">
        <v>2</v>
      </c>
      <c r="AB119" t="str">
        <f t="shared" si="21"/>
        <v>Oct 2017 - Sep 2018</v>
      </c>
      <c r="AD119" s="7">
        <v>341273.21652509714</v>
      </c>
      <c r="AE119" s="8">
        <f t="shared" si="22"/>
        <v>0</v>
      </c>
      <c r="AF119" s="8"/>
    </row>
    <row r="120" spans="1:32" hidden="1" outlineLevel="1" x14ac:dyDescent="0.2">
      <c r="A120">
        <f t="shared" si="19"/>
        <v>2018</v>
      </c>
      <c r="B120" s="259">
        <v>43101</v>
      </c>
      <c r="C120" s="169">
        <f>RevReqDetR!Q120</f>
        <v>41035949.430000007</v>
      </c>
      <c r="D120" s="260">
        <f>RevReqDetR!U120</f>
        <v>402313.36879989039</v>
      </c>
      <c r="E120" s="169">
        <f t="shared" si="24"/>
        <v>41438262.798799895</v>
      </c>
      <c r="F120" s="169">
        <f>RevReqDetR!E120+RevReqDetR!V120</f>
        <v>338901.72652529506</v>
      </c>
      <c r="G120" s="169">
        <f>RevReqDetR!AG120</f>
        <v>0</v>
      </c>
      <c r="H120" s="169">
        <f t="shared" si="25"/>
        <v>0</v>
      </c>
      <c r="I120" s="260">
        <f>RevReqDetR!H120</f>
        <v>385843.9</v>
      </c>
      <c r="J120" s="260">
        <f>RevReqDetR!M120</f>
        <v>385843.9</v>
      </c>
      <c r="K120" s="169">
        <f t="shared" si="20"/>
        <v>0</v>
      </c>
      <c r="L120" s="260">
        <f>RevReqDetR!N120</f>
        <v>10249.940000000002</v>
      </c>
      <c r="M120" s="260">
        <f>RevReqDetR!AA120</f>
        <v>0</v>
      </c>
      <c r="N120" s="260">
        <f t="shared" si="26"/>
        <v>10249.940000000002</v>
      </c>
      <c r="O120" s="260">
        <f>RevReqDetR!AI120</f>
        <v>7125.72</v>
      </c>
      <c r="P120" s="260">
        <f>RevReqDetR!K120</f>
        <v>358442.71</v>
      </c>
      <c r="Q120" s="260">
        <f>RevReqDetR!T120</f>
        <v>0</v>
      </c>
      <c r="R120" s="260">
        <f>RevReqDetR!W120</f>
        <v>5544.01</v>
      </c>
      <c r="S120" s="260">
        <f>RevReqDetR!X120</f>
        <v>0</v>
      </c>
      <c r="T120" s="260">
        <f>RevReqDetR!Y120</f>
        <v>202143.44</v>
      </c>
      <c r="U120" s="260">
        <f t="shared" si="27"/>
        <v>150755.26</v>
      </c>
      <c r="V120" s="260">
        <f>RevReqDetR!L120</f>
        <v>37651.129999999997</v>
      </c>
      <c r="W120" s="260">
        <f t="shared" si="23"/>
        <v>167870.99652529502</v>
      </c>
      <c r="Z120" s="46"/>
      <c r="AA120" s="15">
        <v>2</v>
      </c>
      <c r="AB120" t="str">
        <f t="shared" si="21"/>
        <v>Oct 2017 - Sep 2018</v>
      </c>
      <c r="AD120" s="7">
        <v>167870.99652529502</v>
      </c>
      <c r="AE120" s="8">
        <f t="shared" si="22"/>
        <v>0</v>
      </c>
      <c r="AF120" s="8"/>
    </row>
    <row r="121" spans="1:32" hidden="1" outlineLevel="1" x14ac:dyDescent="0.2">
      <c r="A121">
        <f t="shared" si="19"/>
        <v>2018</v>
      </c>
      <c r="B121" s="259">
        <v>43132</v>
      </c>
      <c r="C121" s="169">
        <f>RevReqDetR!Q121</f>
        <v>40745681.440000005</v>
      </c>
      <c r="D121" s="260">
        <f>RevReqDetR!U121</f>
        <v>634482.10879989038</v>
      </c>
      <c r="E121" s="169">
        <f t="shared" si="24"/>
        <v>41380163.548799895</v>
      </c>
      <c r="F121" s="169">
        <f>RevReqDetR!E121+RevReqDetR!V121</f>
        <v>306675.48253135598</v>
      </c>
      <c r="G121" s="169">
        <f>RevReqDetR!AG121</f>
        <v>0</v>
      </c>
      <c r="H121" s="169">
        <f t="shared" si="25"/>
        <v>0</v>
      </c>
      <c r="I121" s="260">
        <f>RevReqDetR!H121</f>
        <v>347814.08999999997</v>
      </c>
      <c r="J121" s="260">
        <f>RevReqDetR!M121</f>
        <v>347814.08999999997</v>
      </c>
      <c r="K121" s="169">
        <f t="shared" si="20"/>
        <v>0</v>
      </c>
      <c r="L121" s="260">
        <f>RevReqDetR!N121</f>
        <v>290267.99</v>
      </c>
      <c r="M121" s="260">
        <f>RevReqDetR!AA121</f>
        <v>0</v>
      </c>
      <c r="N121" s="260">
        <f t="shared" si="26"/>
        <v>290267.99</v>
      </c>
      <c r="O121" s="260">
        <f>RevReqDetR!AI121</f>
        <v>6379.21</v>
      </c>
      <c r="P121" s="260">
        <f>RevReqDetR!K121</f>
        <v>529150</v>
      </c>
      <c r="Q121" s="260">
        <f>RevReqDetR!T121</f>
        <v>0</v>
      </c>
      <c r="R121" s="260">
        <f>RevReqDetR!W121</f>
        <v>0</v>
      </c>
      <c r="S121" s="260">
        <f>RevReqDetR!X121</f>
        <v>0</v>
      </c>
      <c r="T121" s="260">
        <f>RevReqDetR!Y121</f>
        <v>296981.26</v>
      </c>
      <c r="U121" s="260">
        <f t="shared" si="27"/>
        <v>232168.74</v>
      </c>
      <c r="V121" s="260">
        <f>RevReqDetR!L121</f>
        <v>108932.08</v>
      </c>
      <c r="W121" s="260">
        <f t="shared" si="23"/>
        <v>262221.86253135587</v>
      </c>
      <c r="Z121" s="46"/>
      <c r="AA121" s="15">
        <v>1</v>
      </c>
      <c r="AB121" t="str">
        <f t="shared" si="21"/>
        <v>Oct 2017 - Sep 2018</v>
      </c>
      <c r="AD121" s="7">
        <v>262221.86253135587</v>
      </c>
      <c r="AE121" s="8">
        <f t="shared" si="22"/>
        <v>0</v>
      </c>
      <c r="AF121" s="8"/>
    </row>
    <row r="122" spans="1:32" hidden="1" outlineLevel="1" x14ac:dyDescent="0.2">
      <c r="A122">
        <f t="shared" si="19"/>
        <v>2018</v>
      </c>
      <c r="B122" s="259">
        <v>43160</v>
      </c>
      <c r="C122" s="169">
        <f>RevReqDetR!Q122</f>
        <v>40596832.590000004</v>
      </c>
      <c r="D122" s="260">
        <f>RevReqDetR!U122</f>
        <v>222650.81879989034</v>
      </c>
      <c r="E122" s="169">
        <f t="shared" si="24"/>
        <v>40819483.408799894</v>
      </c>
      <c r="F122" s="169">
        <f>RevReqDetR!E122+RevReqDetR!V122</f>
        <v>339039.53736177471</v>
      </c>
      <c r="G122" s="169">
        <f>RevReqDetR!AG122</f>
        <v>0</v>
      </c>
      <c r="H122" s="169">
        <f t="shared" si="25"/>
        <v>0</v>
      </c>
      <c r="I122" s="260">
        <f>RevReqDetR!H122</f>
        <v>383147.49000000005</v>
      </c>
      <c r="J122" s="260">
        <f>RevReqDetR!M122</f>
        <v>383147.49000000005</v>
      </c>
      <c r="K122" s="169">
        <f t="shared" si="20"/>
        <v>0</v>
      </c>
      <c r="L122" s="260">
        <f>RevReqDetR!N122</f>
        <v>148848.84999999992</v>
      </c>
      <c r="M122" s="260">
        <f>RevReqDetR!AA122</f>
        <v>0</v>
      </c>
      <c r="N122" s="260">
        <f t="shared" si="26"/>
        <v>148848.84999999992</v>
      </c>
      <c r="O122" s="260">
        <f>RevReqDetR!AI122</f>
        <v>8094.79</v>
      </c>
      <c r="P122" s="260">
        <f>RevReqDetR!K122</f>
        <v>503975</v>
      </c>
      <c r="Q122" s="260">
        <f>RevReqDetR!T122</f>
        <v>76397.859999999986</v>
      </c>
      <c r="R122" s="260">
        <f>RevReqDetR!W122</f>
        <v>0</v>
      </c>
      <c r="S122" s="260">
        <f>RevReqDetR!X122</f>
        <v>0</v>
      </c>
      <c r="T122" s="260">
        <f>RevReqDetR!Y122</f>
        <v>281324.15000000002</v>
      </c>
      <c r="U122" s="260">
        <f t="shared" si="27"/>
        <v>299048.70999999996</v>
      </c>
      <c r="V122" s="260">
        <f>RevReqDetR!L122</f>
        <v>28021.34</v>
      </c>
      <c r="W122" s="260">
        <f t="shared" si="23"/>
        <v>168913.12736177465</v>
      </c>
      <c r="Z122" s="46"/>
      <c r="AA122" s="15">
        <v>2</v>
      </c>
      <c r="AB122" t="str">
        <f t="shared" si="21"/>
        <v>Oct 2017 - Sep 2018</v>
      </c>
      <c r="AD122" s="7">
        <v>168913.12736177465</v>
      </c>
      <c r="AE122" s="8">
        <f t="shared" si="22"/>
        <v>0</v>
      </c>
      <c r="AF122" s="8"/>
    </row>
    <row r="123" spans="1:32" hidden="1" outlineLevel="1" x14ac:dyDescent="0.2">
      <c r="A123">
        <f t="shared" si="19"/>
        <v>2018</v>
      </c>
      <c r="B123" s="259">
        <v>43191</v>
      </c>
      <c r="C123" s="169">
        <f>RevReqDetR!Q123</f>
        <v>40210576.410000004</v>
      </c>
      <c r="D123" s="260">
        <f>RevReqDetR!U123</f>
        <v>556967.64879989042</v>
      </c>
      <c r="E123" s="169">
        <f t="shared" si="24"/>
        <v>40767544.058799893</v>
      </c>
      <c r="F123" s="169">
        <f>RevReqDetR!E123+RevReqDetR!V123</f>
        <v>324321.81731160788</v>
      </c>
      <c r="G123" s="169">
        <f>RevReqDetR!AG123</f>
        <v>0</v>
      </c>
      <c r="H123" s="169">
        <f t="shared" si="25"/>
        <v>0</v>
      </c>
      <c r="I123" s="260">
        <f>RevReqDetR!H123</f>
        <v>369468.82</v>
      </c>
      <c r="J123" s="260">
        <f>RevReqDetR!M123</f>
        <v>369468.82</v>
      </c>
      <c r="K123" s="169">
        <f t="shared" si="20"/>
        <v>0</v>
      </c>
      <c r="L123" s="260">
        <f>RevReqDetR!N123</f>
        <v>386256.18</v>
      </c>
      <c r="M123" s="260">
        <f>RevReqDetR!AA123</f>
        <v>0</v>
      </c>
      <c r="N123" s="260">
        <f t="shared" si="26"/>
        <v>386256.18</v>
      </c>
      <c r="O123" s="260">
        <f>RevReqDetR!AI123</f>
        <v>6721.32</v>
      </c>
      <c r="P123" s="260">
        <f>RevReqDetR!K123</f>
        <v>755725</v>
      </c>
      <c r="Q123" s="260">
        <f>RevReqDetR!T123</f>
        <v>0</v>
      </c>
      <c r="R123" s="260">
        <f>RevReqDetR!W123</f>
        <v>0</v>
      </c>
      <c r="S123" s="260">
        <f>RevReqDetR!X123</f>
        <v>0</v>
      </c>
      <c r="T123" s="260">
        <f>RevReqDetR!Y123</f>
        <v>421408.17</v>
      </c>
      <c r="U123" s="260">
        <f t="shared" si="27"/>
        <v>334316.83</v>
      </c>
      <c r="V123" s="260">
        <f>RevReqDetR!L123</f>
        <v>0</v>
      </c>
      <c r="W123" s="260">
        <f t="shared" si="23"/>
        <v>382982.48731160787</v>
      </c>
      <c r="Z123" s="46"/>
      <c r="AA123" s="15">
        <v>2</v>
      </c>
      <c r="AB123" t="str">
        <f t="shared" si="21"/>
        <v>Oct 2017 - Sep 2018</v>
      </c>
      <c r="AD123" s="7">
        <v>382982.48731160787</v>
      </c>
      <c r="AE123" s="8">
        <f t="shared" si="22"/>
        <v>0</v>
      </c>
      <c r="AF123" s="8"/>
    </row>
    <row r="124" spans="1:32" hidden="1" outlineLevel="1" x14ac:dyDescent="0.2">
      <c r="A124">
        <f t="shared" si="19"/>
        <v>2018</v>
      </c>
      <c r="B124" s="259">
        <v>43221</v>
      </c>
      <c r="C124" s="169">
        <f>RevReqDetR!Q124</f>
        <v>39510331.860000007</v>
      </c>
      <c r="D124" s="260">
        <f>RevReqDetR!U124</f>
        <v>1024865.7187998905</v>
      </c>
      <c r="E124" s="169">
        <f t="shared" si="24"/>
        <v>40535197.578799896</v>
      </c>
      <c r="F124" s="169">
        <f>RevReqDetR!E124+RevReqDetR!V124</f>
        <v>334611.02857862337</v>
      </c>
      <c r="G124" s="169">
        <f>RevReqDetR!AG124</f>
        <v>0</v>
      </c>
      <c r="H124" s="169">
        <f t="shared" si="25"/>
        <v>0</v>
      </c>
      <c r="I124" s="260">
        <f>RevReqDetR!H124</f>
        <v>378066.5</v>
      </c>
      <c r="J124" s="260">
        <f>RevReqDetR!M124</f>
        <v>378066.5</v>
      </c>
      <c r="K124" s="169">
        <f t="shared" si="20"/>
        <v>0</v>
      </c>
      <c r="L124" s="260">
        <f>RevReqDetR!N124</f>
        <v>700244.55</v>
      </c>
      <c r="M124" s="260">
        <f>RevReqDetR!AA124</f>
        <v>0</v>
      </c>
      <c r="N124" s="260">
        <f t="shared" si="26"/>
        <v>700244.55</v>
      </c>
      <c r="O124" s="260">
        <f>RevReqDetR!AI124</f>
        <v>7843.49</v>
      </c>
      <c r="P124" s="260">
        <f>RevReqDetR!K124</f>
        <v>1054975</v>
      </c>
      <c r="Q124" s="260">
        <f>RevReqDetR!T124</f>
        <v>0</v>
      </c>
      <c r="R124" s="260">
        <f>RevReqDetR!W124</f>
        <v>0</v>
      </c>
      <c r="S124" s="260">
        <f>RevReqDetR!X124</f>
        <v>0</v>
      </c>
      <c r="T124" s="260">
        <f>RevReqDetR!Y124</f>
        <v>587076.93000000005</v>
      </c>
      <c r="U124" s="260">
        <f t="shared" si="27"/>
        <v>467898.06999999995</v>
      </c>
      <c r="V124" s="260">
        <f>RevReqDetR!L124</f>
        <v>23336.05</v>
      </c>
      <c r="W124" s="260">
        <f t="shared" si="23"/>
        <v>551464.94857862347</v>
      </c>
      <c r="Z124" s="46"/>
      <c r="AA124" s="15">
        <v>2</v>
      </c>
      <c r="AB124" t="str">
        <f t="shared" si="21"/>
        <v>Oct 2017 - Sep 2018</v>
      </c>
      <c r="AD124" s="7">
        <v>551464.94857862347</v>
      </c>
      <c r="AE124" s="8">
        <f t="shared" si="22"/>
        <v>0</v>
      </c>
      <c r="AF124" s="8"/>
    </row>
    <row r="125" spans="1:32" hidden="1" outlineLevel="1" x14ac:dyDescent="0.2">
      <c r="A125">
        <f t="shared" si="19"/>
        <v>2018</v>
      </c>
      <c r="B125" s="259">
        <v>43252</v>
      </c>
      <c r="C125" s="169">
        <f>RevReqDetR!Q125</f>
        <v>38759840.390000008</v>
      </c>
      <c r="D125" s="260">
        <f>RevReqDetR!U125</f>
        <v>495208.38879989041</v>
      </c>
      <c r="E125" s="169">
        <f t="shared" si="24"/>
        <v>39255048.778799899</v>
      </c>
      <c r="F125" s="169">
        <f>RevReqDetR!E125+RevReqDetR!V125</f>
        <v>321749.87828498293</v>
      </c>
      <c r="G125" s="169">
        <f>RevReqDetR!AG125</f>
        <v>0</v>
      </c>
      <c r="H125" s="169">
        <f t="shared" si="25"/>
        <v>0</v>
      </c>
      <c r="I125" s="260">
        <f>RevReqDetR!H125</f>
        <v>359631.03</v>
      </c>
      <c r="J125" s="260">
        <f>RevReqDetR!M125</f>
        <v>359631.03</v>
      </c>
      <c r="K125" s="169">
        <f t="shared" si="20"/>
        <v>0</v>
      </c>
      <c r="L125" s="260">
        <f>RevReqDetR!N125</f>
        <v>750491.47</v>
      </c>
      <c r="M125" s="260">
        <f>RevReqDetR!AA125</f>
        <v>0</v>
      </c>
      <c r="N125" s="260">
        <f t="shared" si="26"/>
        <v>750491.47</v>
      </c>
      <c r="O125" s="260">
        <f>RevReqDetR!AI125</f>
        <v>9501.4599999999991</v>
      </c>
      <c r="P125" s="260">
        <f>RevReqDetR!K125</f>
        <v>1109600</v>
      </c>
      <c r="Q125" s="260">
        <f>RevReqDetR!T125</f>
        <v>139918.34999999986</v>
      </c>
      <c r="R125" s="260">
        <f>RevReqDetR!W125</f>
        <v>0</v>
      </c>
      <c r="S125" s="260">
        <f>RevReqDetR!X125</f>
        <v>0</v>
      </c>
      <c r="T125" s="260">
        <f>RevReqDetR!Y125</f>
        <v>614811.84</v>
      </c>
      <c r="U125" s="260">
        <f t="shared" si="27"/>
        <v>634706.50999999989</v>
      </c>
      <c r="V125" s="260">
        <f>RevReqDetR!L125</f>
        <v>522.5</v>
      </c>
      <c r="W125" s="260">
        <f t="shared" si="23"/>
        <v>446513.79828498291</v>
      </c>
      <c r="Z125" s="46"/>
      <c r="AA125" s="15">
        <v>2</v>
      </c>
      <c r="AB125" t="str">
        <f t="shared" si="21"/>
        <v>Oct 2017 - Sep 2018</v>
      </c>
      <c r="AD125" s="7">
        <v>446513.79828498291</v>
      </c>
      <c r="AE125" s="8">
        <f t="shared" si="22"/>
        <v>0</v>
      </c>
      <c r="AF125" s="8"/>
    </row>
    <row r="126" spans="1:32" hidden="1" outlineLevel="1" x14ac:dyDescent="0.2">
      <c r="A126">
        <f t="shared" si="19"/>
        <v>2018</v>
      </c>
      <c r="B126" s="259">
        <v>43282</v>
      </c>
      <c r="C126" s="169">
        <f>RevReqDetR!Q126</f>
        <v>37836343.070000008</v>
      </c>
      <c r="D126" s="260">
        <f>RevReqDetR!U126</f>
        <v>563437.12879989028</v>
      </c>
      <c r="E126" s="169">
        <f t="shared" si="24"/>
        <v>38399780.198799901</v>
      </c>
      <c r="F126" s="169">
        <f>RevReqDetR!E126+RevReqDetR!V126</f>
        <v>321989.83722906245</v>
      </c>
      <c r="G126" s="169">
        <f>RevReqDetR!AG126</f>
        <v>0</v>
      </c>
      <c r="H126" s="169">
        <f t="shared" si="25"/>
        <v>0</v>
      </c>
      <c r="I126" s="260">
        <f>RevReqDetR!H126</f>
        <v>364465.18</v>
      </c>
      <c r="J126" s="260">
        <f>RevReqDetR!M126</f>
        <v>364465.18</v>
      </c>
      <c r="K126" s="169">
        <f t="shared" si="20"/>
        <v>0</v>
      </c>
      <c r="L126" s="260">
        <f>RevReqDetR!N126</f>
        <v>923497.32000000007</v>
      </c>
      <c r="M126" s="260">
        <f>RevReqDetR!AA126</f>
        <v>0</v>
      </c>
      <c r="N126" s="260">
        <f t="shared" si="26"/>
        <v>923497.32000000007</v>
      </c>
      <c r="O126" s="260">
        <f>RevReqDetR!AI126</f>
        <v>6779.28</v>
      </c>
      <c r="P126" s="260">
        <f>RevReqDetR!K126</f>
        <v>1257325</v>
      </c>
      <c r="Q126" s="260">
        <f>RevReqDetR!T126</f>
        <v>-4204.8000000000466</v>
      </c>
      <c r="R126" s="260">
        <f>RevReqDetR!W126</f>
        <v>3843.61</v>
      </c>
      <c r="S126" s="260">
        <f>RevReqDetR!X126</f>
        <v>0</v>
      </c>
      <c r="T126" s="260">
        <f>RevReqDetR!Y126</f>
        <v>694308.1</v>
      </c>
      <c r="U126" s="260">
        <f t="shared" si="27"/>
        <v>554968.48999999987</v>
      </c>
      <c r="V126" s="260">
        <f>RevReqDetR!L126</f>
        <v>30637.5</v>
      </c>
      <c r="W126" s="260">
        <f t="shared" si="23"/>
        <v>666660.44722906279</v>
      </c>
      <c r="Z126" s="46"/>
      <c r="AA126" s="15">
        <v>1</v>
      </c>
      <c r="AB126" t="str">
        <f t="shared" si="21"/>
        <v>Oct 2017 - Sep 2018</v>
      </c>
      <c r="AD126" s="7">
        <v>666660.44722906279</v>
      </c>
      <c r="AE126" s="8">
        <f t="shared" si="22"/>
        <v>0</v>
      </c>
      <c r="AF126" s="8"/>
    </row>
    <row r="127" spans="1:32" hidden="1" outlineLevel="1" x14ac:dyDescent="0.2">
      <c r="A127">
        <f t="shared" si="19"/>
        <v>2018</v>
      </c>
      <c r="B127" s="259">
        <v>43313</v>
      </c>
      <c r="C127" s="169">
        <f>RevReqDetR!Q127</f>
        <v>36147980.370000005</v>
      </c>
      <c r="D127" s="260">
        <f>RevReqDetR!U127</f>
        <v>1200851.8187998901</v>
      </c>
      <c r="E127" s="169">
        <f t="shared" si="24"/>
        <v>37348832.188799895</v>
      </c>
      <c r="F127" s="169">
        <f>RevReqDetR!E127+RevReqDetR!V127</f>
        <v>312079.06868303183</v>
      </c>
      <c r="G127" s="169">
        <f>RevReqDetR!AG127</f>
        <v>0</v>
      </c>
      <c r="H127" s="169">
        <f t="shared" si="25"/>
        <v>0</v>
      </c>
      <c r="I127" s="260">
        <f>RevReqDetR!H127</f>
        <v>352341.57999999996</v>
      </c>
      <c r="J127" s="260">
        <f>RevReqDetR!M127</f>
        <v>352341.57999999996</v>
      </c>
      <c r="K127" s="169">
        <f t="shared" si="20"/>
        <v>0</v>
      </c>
      <c r="L127" s="260">
        <f>RevReqDetR!N127</f>
        <v>1688362.7000000002</v>
      </c>
      <c r="M127" s="260">
        <f>RevReqDetR!AA127</f>
        <v>0</v>
      </c>
      <c r="N127" s="260">
        <f t="shared" si="26"/>
        <v>1688362.7000000002</v>
      </c>
      <c r="O127" s="260">
        <f>RevReqDetR!AI127</f>
        <v>9526</v>
      </c>
      <c r="P127" s="260">
        <f>RevReqDetR!K127</f>
        <v>1374175</v>
      </c>
      <c r="Q127" s="260">
        <f>RevReqDetR!T127</f>
        <v>0</v>
      </c>
      <c r="R127" s="260">
        <f>RevReqDetR!W127</f>
        <v>5920.39</v>
      </c>
      <c r="S127" s="260">
        <f>RevReqDetR!X127</f>
        <v>0</v>
      </c>
      <c r="T127" s="260">
        <f>RevReqDetR!Y127</f>
        <v>736760.31</v>
      </c>
      <c r="U127" s="260">
        <f t="shared" si="27"/>
        <v>631494.30000000005</v>
      </c>
      <c r="V127" s="260">
        <f>RevReqDetR!L127</f>
        <v>666529.28000000003</v>
      </c>
      <c r="W127" s="260">
        <f t="shared" si="23"/>
        <v>711944.18868303206</v>
      </c>
      <c r="Z127" s="46"/>
      <c r="AA127" s="15">
        <v>2</v>
      </c>
      <c r="AB127" t="str">
        <f t="shared" si="21"/>
        <v>Oct 2017 - Sep 2018</v>
      </c>
      <c r="AD127" s="7">
        <v>711944.18868303206</v>
      </c>
      <c r="AE127" s="8">
        <f t="shared" si="22"/>
        <v>0</v>
      </c>
      <c r="AF127" s="8"/>
    </row>
    <row r="128" spans="1:32" hidden="1" outlineLevel="1" x14ac:dyDescent="0.2">
      <c r="A128">
        <f t="shared" si="19"/>
        <v>2018</v>
      </c>
      <c r="B128" s="259">
        <v>43344</v>
      </c>
      <c r="C128" s="169">
        <f>RevReqDetR!Q128</f>
        <v>35435061.230000004</v>
      </c>
      <c r="D128" s="260">
        <f>RevReqDetR!U128</f>
        <v>1669508.3787998902</v>
      </c>
      <c r="E128" s="169">
        <f t="shared" si="24"/>
        <v>37104569.608799897</v>
      </c>
      <c r="F128" s="169">
        <f>RevReqDetR!E128+RevReqDetR!V128</f>
        <v>296728.14185784885</v>
      </c>
      <c r="G128" s="169">
        <f>RevReqDetR!AG128</f>
        <v>0</v>
      </c>
      <c r="H128" s="169">
        <f t="shared" si="25"/>
        <v>0</v>
      </c>
      <c r="I128" s="260">
        <f>RevReqDetR!H128</f>
        <v>329234.63</v>
      </c>
      <c r="J128" s="260">
        <f>RevReqDetR!M128</f>
        <v>329234.63</v>
      </c>
      <c r="K128" s="169">
        <f t="shared" si="20"/>
        <v>0</v>
      </c>
      <c r="L128" s="260">
        <f>RevReqDetR!N128</f>
        <v>712919.14</v>
      </c>
      <c r="M128" s="260">
        <f>RevReqDetR!AA128</f>
        <v>0</v>
      </c>
      <c r="N128" s="260">
        <f t="shared" si="26"/>
        <v>712919.14</v>
      </c>
      <c r="O128" s="260">
        <f>RevReqDetR!AI128</f>
        <v>8198.39</v>
      </c>
      <c r="P128" s="260">
        <f>RevReqDetR!K128</f>
        <v>1029800</v>
      </c>
      <c r="Q128" s="260">
        <f>RevReqDetR!T128</f>
        <v>0</v>
      </c>
      <c r="R128" s="260">
        <f>RevReqDetR!W128</f>
        <v>3482.4300000000003</v>
      </c>
      <c r="S128" s="260">
        <f>RevReqDetR!X128</f>
        <v>0</v>
      </c>
      <c r="T128" s="260">
        <f>RevReqDetR!Y128</f>
        <v>561143.43999999994</v>
      </c>
      <c r="U128" s="260">
        <f t="shared" si="27"/>
        <v>465174.13</v>
      </c>
      <c r="V128" s="260">
        <f>RevReqDetR!L128</f>
        <v>12353.77</v>
      </c>
      <c r="W128" s="260">
        <f t="shared" si="23"/>
        <v>540317.77185784886</v>
      </c>
      <c r="Z128" s="46"/>
      <c r="AA128" s="15">
        <v>2</v>
      </c>
      <c r="AB128" t="str">
        <f t="shared" si="21"/>
        <v>Oct 2017 - Sep 2018</v>
      </c>
      <c r="AD128" s="7">
        <v>540317.77185784886</v>
      </c>
      <c r="AE128" s="8">
        <f t="shared" si="22"/>
        <v>0</v>
      </c>
      <c r="AF128" s="8"/>
    </row>
    <row r="129" spans="1:32" hidden="1" outlineLevel="1" x14ac:dyDescent="0.2">
      <c r="A129">
        <f t="shared" si="19"/>
        <v>2018</v>
      </c>
      <c r="B129" s="259">
        <v>43374</v>
      </c>
      <c r="C129" s="169">
        <f>RevReqDetR!Q129</f>
        <v>35007451.540000007</v>
      </c>
      <c r="D129" s="260">
        <f>RevReqDetR!U129</f>
        <v>328362.12879989017</v>
      </c>
      <c r="E129" s="169">
        <f t="shared" si="24"/>
        <v>35335813.6687999</v>
      </c>
      <c r="F129" s="169">
        <f>RevReqDetR!E129+RevReqDetR!V129</f>
        <v>304227.27071666124</v>
      </c>
      <c r="G129" s="169">
        <f>RevReqDetR!AG129</f>
        <v>0</v>
      </c>
      <c r="H129" s="169">
        <f t="shared" si="25"/>
        <v>0</v>
      </c>
      <c r="I129" s="260">
        <f>RevReqDetR!H129</f>
        <v>333652.71000000002</v>
      </c>
      <c r="J129" s="260">
        <f>RevReqDetR!M129</f>
        <v>333652.71000000002</v>
      </c>
      <c r="K129" s="169">
        <f t="shared" si="20"/>
        <v>0</v>
      </c>
      <c r="L129" s="260">
        <f>RevReqDetR!N129</f>
        <v>427609.69</v>
      </c>
      <c r="M129" s="260">
        <f>RevReqDetR!AA129</f>
        <v>0</v>
      </c>
      <c r="N129" s="260">
        <f t="shared" si="26"/>
        <v>427609.69</v>
      </c>
      <c r="O129" s="260">
        <f>RevReqDetR!AI129</f>
        <v>5966.3</v>
      </c>
      <c r="P129" s="260">
        <f>RevReqDetR!K129</f>
        <v>761262.4</v>
      </c>
      <c r="Q129" s="260">
        <f>RevReqDetR!T129</f>
        <v>26050.39000000013</v>
      </c>
      <c r="R129" s="260">
        <f>RevReqDetR!W129</f>
        <v>0</v>
      </c>
      <c r="S129" s="260">
        <f>RevReqDetR!X129</f>
        <v>0</v>
      </c>
      <c r="T129" s="260">
        <f>RevReqDetR!Y129</f>
        <v>439183.1</v>
      </c>
      <c r="U129" s="260">
        <f t="shared" si="27"/>
        <v>348129.69000000018</v>
      </c>
      <c r="V129" s="260">
        <f>RevReqDetR!L129</f>
        <v>-2.3646862246096134E-11</v>
      </c>
      <c r="W129" s="260">
        <f t="shared" si="23"/>
        <v>389673.57071666117</v>
      </c>
      <c r="Z129" s="46"/>
      <c r="AA129" s="15">
        <v>2</v>
      </c>
      <c r="AB129" t="str">
        <f t="shared" si="21"/>
        <v>Oct 2018 - Sep 2019</v>
      </c>
      <c r="AD129" s="7">
        <v>389673.57071666117</v>
      </c>
      <c r="AE129" s="8">
        <f t="shared" si="22"/>
        <v>0</v>
      </c>
      <c r="AF129" s="8"/>
    </row>
    <row r="130" spans="1:32" hidden="1" outlineLevel="1" x14ac:dyDescent="0.2">
      <c r="A130">
        <f t="shared" si="19"/>
        <v>2018</v>
      </c>
      <c r="B130" s="259">
        <v>43405</v>
      </c>
      <c r="C130" s="169">
        <f>RevReqDetR!Q130</f>
        <v>34659630.260000005</v>
      </c>
      <c r="D130" s="260">
        <f>RevReqDetR!U130</f>
        <v>583050.96879989014</v>
      </c>
      <c r="E130" s="169">
        <f t="shared" si="24"/>
        <v>35242681.228799894</v>
      </c>
      <c r="F130" s="169">
        <f>RevReqDetR!E130+RevReqDetR!V130</f>
        <v>280430.16658028559</v>
      </c>
      <c r="G130" s="169">
        <f>RevReqDetR!AG130</f>
        <v>0</v>
      </c>
      <c r="H130" s="169">
        <f t="shared" si="25"/>
        <v>0</v>
      </c>
      <c r="I130" s="260">
        <f>RevReqDetR!H130</f>
        <v>318648.64</v>
      </c>
      <c r="J130" s="260">
        <f>RevReqDetR!M130</f>
        <v>318648.64</v>
      </c>
      <c r="K130" s="169">
        <f t="shared" si="20"/>
        <v>0</v>
      </c>
      <c r="L130" s="260">
        <f>RevReqDetR!N130</f>
        <v>347821.28</v>
      </c>
      <c r="M130" s="260">
        <f>RevReqDetR!AA130</f>
        <v>0</v>
      </c>
      <c r="N130" s="260">
        <f t="shared" si="26"/>
        <v>347821.28</v>
      </c>
      <c r="O130" s="260">
        <f>RevReqDetR!AI130</f>
        <v>7101.48</v>
      </c>
      <c r="P130" s="260">
        <f>RevReqDetR!K130</f>
        <v>588525</v>
      </c>
      <c r="Q130" s="260">
        <f>RevReqDetR!T130</f>
        <v>0</v>
      </c>
      <c r="R130" s="260">
        <f>RevReqDetR!W130</f>
        <v>4615.1099999999997</v>
      </c>
      <c r="S130" s="260">
        <f>RevReqDetR!X130</f>
        <v>0</v>
      </c>
      <c r="T130" s="260">
        <f>RevReqDetR!Y130</f>
        <v>333306.42</v>
      </c>
      <c r="U130" s="260">
        <f t="shared" si="27"/>
        <v>250603.47000000003</v>
      </c>
      <c r="V130" s="260">
        <f>RevReqDetR!L130</f>
        <v>77944.92</v>
      </c>
      <c r="W130" s="260">
        <f t="shared" si="23"/>
        <v>306804.53658028564</v>
      </c>
      <c r="Z130" s="46"/>
      <c r="AA130" s="15">
        <v>2</v>
      </c>
      <c r="AB130" t="str">
        <f t="shared" si="21"/>
        <v>Oct 2018 - Sep 2019</v>
      </c>
      <c r="AD130" s="7">
        <v>306804.53658028564</v>
      </c>
      <c r="AE130" s="8">
        <f t="shared" si="22"/>
        <v>0</v>
      </c>
      <c r="AF130" s="8"/>
    </row>
    <row r="131" spans="1:32" hidden="1" outlineLevel="1" x14ac:dyDescent="0.2">
      <c r="A131">
        <f t="shared" si="19"/>
        <v>2018</v>
      </c>
      <c r="B131" s="259">
        <v>43435</v>
      </c>
      <c r="C131" s="169">
        <f>RevReqDetR!Q131</f>
        <v>34522038.080000006</v>
      </c>
      <c r="D131" s="260">
        <f>RevReqDetR!U131</f>
        <v>207383.23879989015</v>
      </c>
      <c r="E131" s="169">
        <f t="shared" si="24"/>
        <v>34729421.318799898</v>
      </c>
      <c r="F131" s="169">
        <f>RevReqDetR!E131+RevReqDetR!V131</f>
        <v>271625.1274552074</v>
      </c>
      <c r="G131" s="169">
        <f>RevReqDetR!AG131</f>
        <v>0</v>
      </c>
      <c r="H131" s="169">
        <f t="shared" si="25"/>
        <v>0</v>
      </c>
      <c r="I131" s="260">
        <f>RevReqDetR!H131</f>
        <v>326432.90000000002</v>
      </c>
      <c r="J131" s="260">
        <f>RevReqDetR!M131</f>
        <v>326432.90000000002</v>
      </c>
      <c r="K131" s="169">
        <f t="shared" si="20"/>
        <v>0</v>
      </c>
      <c r="L131" s="260">
        <f>RevReqDetR!N131</f>
        <v>137592.18</v>
      </c>
      <c r="M131" s="260">
        <f>RevReqDetR!AA131</f>
        <v>0</v>
      </c>
      <c r="N131" s="260">
        <f t="shared" si="26"/>
        <v>137592.18</v>
      </c>
      <c r="O131" s="260">
        <f>RevReqDetR!AI131</f>
        <v>7482.97</v>
      </c>
      <c r="P131" s="260">
        <f>RevReqDetR!K131</f>
        <v>452675</v>
      </c>
      <c r="Q131" s="260">
        <f>RevReqDetR!T131</f>
        <v>42395.260000000009</v>
      </c>
      <c r="R131" s="260">
        <f>RevReqDetR!W131</f>
        <v>0</v>
      </c>
      <c r="S131" s="260">
        <f>RevReqDetR!X131</f>
        <v>0</v>
      </c>
      <c r="T131" s="260">
        <f>RevReqDetR!Y131</f>
        <v>245711.99</v>
      </c>
      <c r="U131" s="260">
        <f t="shared" si="27"/>
        <v>249358.27000000002</v>
      </c>
      <c r="V131" s="260">
        <f>RevReqDetR!L131</f>
        <v>11350.08</v>
      </c>
      <c r="W131" s="260">
        <f t="shared" si="23"/>
        <v>155991.92745520736</v>
      </c>
      <c r="Z131" s="46"/>
      <c r="AA131" s="15">
        <v>1</v>
      </c>
      <c r="AB131" t="str">
        <f t="shared" si="21"/>
        <v>Oct 2018 - Sep 2019</v>
      </c>
      <c r="AD131" s="7">
        <v>155991.92745520736</v>
      </c>
      <c r="AE131" s="8">
        <f t="shared" si="22"/>
        <v>0</v>
      </c>
      <c r="AF131" s="8"/>
    </row>
    <row r="132" spans="1:32" hidden="1" outlineLevel="1" x14ac:dyDescent="0.2">
      <c r="A132">
        <f t="shared" si="19"/>
        <v>2019</v>
      </c>
      <c r="B132" s="259">
        <v>43466</v>
      </c>
      <c r="C132" s="169">
        <f>RevReqDetR!Q132</f>
        <v>34387908.400000006</v>
      </c>
      <c r="D132" s="260">
        <f>RevReqDetR!U132</f>
        <v>371173.37879989017</v>
      </c>
      <c r="E132" s="169">
        <f t="shared" si="24"/>
        <v>34759081.778799899</v>
      </c>
      <c r="F132" s="169">
        <f>RevReqDetR!E132+RevReqDetR!V132</f>
        <v>284897.36182556004</v>
      </c>
      <c r="G132" s="169">
        <f>RevReqDetR!AG132</f>
        <v>0</v>
      </c>
      <c r="H132" s="169">
        <f t="shared" si="25"/>
        <v>0</v>
      </c>
      <c r="I132" s="260">
        <f>RevReqDetR!H132</f>
        <v>324888.89999999997</v>
      </c>
      <c r="J132" s="260">
        <f>RevReqDetR!M132</f>
        <v>324888.89999999997</v>
      </c>
      <c r="K132" s="169">
        <f t="shared" si="20"/>
        <v>0</v>
      </c>
      <c r="L132" s="260">
        <f>RevReqDetR!N132</f>
        <v>134129.68000000005</v>
      </c>
      <c r="M132" s="260">
        <f>RevReqDetR!AA132</f>
        <v>0</v>
      </c>
      <c r="N132" s="260">
        <f t="shared" si="26"/>
        <v>134129.68000000005</v>
      </c>
      <c r="O132" s="260">
        <f>RevReqDetR!AI132</f>
        <v>8038.46</v>
      </c>
      <c r="P132" s="260">
        <f>RevReqDetR!K132</f>
        <v>384275</v>
      </c>
      <c r="Q132" s="260">
        <f>RevReqDetR!T132</f>
        <v>0</v>
      </c>
      <c r="R132" s="260">
        <f>RevReqDetR!W132</f>
        <v>4532.28</v>
      </c>
      <c r="S132" s="260">
        <f>RevReqDetR!X132</f>
        <v>0</v>
      </c>
      <c r="T132" s="260">
        <f>RevReqDetR!Y132</f>
        <v>220484.86</v>
      </c>
      <c r="U132" s="260">
        <f t="shared" si="27"/>
        <v>159257.85999999999</v>
      </c>
      <c r="V132" s="260">
        <f>RevReqDetR!L132</f>
        <v>74743.58</v>
      </c>
      <c r="W132" s="260">
        <f t="shared" si="23"/>
        <v>193064.06182556011</v>
      </c>
      <c r="Z132" s="46"/>
      <c r="AA132" s="15">
        <v>2</v>
      </c>
      <c r="AB132" t="str">
        <f t="shared" si="21"/>
        <v>Oct 2018 - Sep 2019</v>
      </c>
      <c r="AD132" s="7">
        <v>193064.06182556011</v>
      </c>
      <c r="AE132" s="8">
        <f t="shared" si="22"/>
        <v>0</v>
      </c>
      <c r="AF132" s="8"/>
    </row>
    <row r="133" spans="1:32" hidden="1" outlineLevel="1" x14ac:dyDescent="0.2">
      <c r="A133">
        <f t="shared" si="19"/>
        <v>2019</v>
      </c>
      <c r="B133" s="259">
        <v>43497</v>
      </c>
      <c r="C133" s="169">
        <f>RevReqDetR!Q133</f>
        <v>34064485.570000008</v>
      </c>
      <c r="D133" s="260">
        <f>RevReqDetR!U133</f>
        <v>569544.97879989014</v>
      </c>
      <c r="E133" s="169">
        <f t="shared" si="24"/>
        <v>34634030.548799895</v>
      </c>
      <c r="F133" s="169">
        <f>RevReqDetR!E133+RevReqDetR!V133</f>
        <v>267148.19908584765</v>
      </c>
      <c r="G133" s="169">
        <f>RevReqDetR!AG133</f>
        <v>0</v>
      </c>
      <c r="H133" s="169">
        <f t="shared" si="25"/>
        <v>0</v>
      </c>
      <c r="I133" s="260">
        <f>RevReqDetR!H133</f>
        <v>303339.67</v>
      </c>
      <c r="J133" s="260">
        <f>RevReqDetR!M133</f>
        <v>303339.67</v>
      </c>
      <c r="K133" s="169">
        <f t="shared" si="20"/>
        <v>0</v>
      </c>
      <c r="L133" s="260">
        <f>RevReqDetR!N133</f>
        <v>323422.83</v>
      </c>
      <c r="M133" s="260">
        <f>RevReqDetR!AA133</f>
        <v>0</v>
      </c>
      <c r="N133" s="260">
        <f t="shared" si="26"/>
        <v>323422.83</v>
      </c>
      <c r="O133" s="260">
        <f>RevReqDetR!AI133</f>
        <v>6898.05</v>
      </c>
      <c r="P133" s="260">
        <f>RevReqDetR!K133</f>
        <v>476900</v>
      </c>
      <c r="Q133" s="260">
        <f>RevReqDetR!T133</f>
        <v>0</v>
      </c>
      <c r="R133" s="260">
        <f>RevReqDetR!W133</f>
        <v>0</v>
      </c>
      <c r="S133" s="260">
        <f>RevReqDetR!X133</f>
        <v>0</v>
      </c>
      <c r="T133" s="260">
        <f>RevReqDetR!Y133</f>
        <v>273670.32</v>
      </c>
      <c r="U133" s="260">
        <f t="shared" si="27"/>
        <v>203229.68</v>
      </c>
      <c r="V133" s="260">
        <f>RevReqDetR!L133</f>
        <v>149862.5</v>
      </c>
      <c r="W133" s="260">
        <f t="shared" si="23"/>
        <v>244376.89908584772</v>
      </c>
      <c r="Z133" s="46"/>
      <c r="AA133" s="15">
        <v>2</v>
      </c>
      <c r="AB133" t="str">
        <f t="shared" si="21"/>
        <v>Oct 2018 - Sep 2019</v>
      </c>
      <c r="AD133" s="7">
        <v>244376.89908584772</v>
      </c>
      <c r="AE133" s="8">
        <f t="shared" si="22"/>
        <v>0</v>
      </c>
      <c r="AF133" s="8"/>
    </row>
    <row r="134" spans="1:32" hidden="1" outlineLevel="1" x14ac:dyDescent="0.2">
      <c r="A134">
        <f t="shared" si="19"/>
        <v>2019</v>
      </c>
      <c r="B134" s="259">
        <v>43525</v>
      </c>
      <c r="C134" s="169">
        <f>RevReqDetR!Q134</f>
        <v>33795792.31000001</v>
      </c>
      <c r="D134" s="260">
        <f>RevReqDetR!U134</f>
        <v>245184.22879989014</v>
      </c>
      <c r="E134" s="169">
        <f t="shared" si="24"/>
        <v>34040976.538799897</v>
      </c>
      <c r="F134" s="169">
        <f>RevReqDetR!E134+RevReqDetR!V134</f>
        <v>288912.40984280559</v>
      </c>
      <c r="G134" s="169">
        <f>RevReqDetR!AG134</f>
        <v>0</v>
      </c>
      <c r="H134" s="169">
        <f t="shared" si="25"/>
        <v>0</v>
      </c>
      <c r="I134" s="260">
        <f>RevReqDetR!H134</f>
        <v>327906.63</v>
      </c>
      <c r="J134" s="260">
        <f>RevReqDetR!M134</f>
        <v>327906.63</v>
      </c>
      <c r="K134" s="169">
        <f t="shared" si="20"/>
        <v>0</v>
      </c>
      <c r="L134" s="260">
        <f>RevReqDetR!N134</f>
        <v>268693.26</v>
      </c>
      <c r="M134" s="260">
        <f>RevReqDetR!AA134</f>
        <v>0</v>
      </c>
      <c r="N134" s="260">
        <f t="shared" si="26"/>
        <v>268693.26</v>
      </c>
      <c r="O134" s="260">
        <f>RevReqDetR!AI134</f>
        <v>8221.7199999999993</v>
      </c>
      <c r="P134" s="260">
        <f>RevReqDetR!K134</f>
        <v>570000</v>
      </c>
      <c r="Q134" s="260">
        <f>RevReqDetR!T134</f>
        <v>58793.25</v>
      </c>
      <c r="R134" s="260">
        <f>RevReqDetR!W134</f>
        <v>0</v>
      </c>
      <c r="S134" s="260">
        <f>RevReqDetR!X134</f>
        <v>0</v>
      </c>
      <c r="T134" s="260">
        <f>RevReqDetR!Y134</f>
        <v>320911.77</v>
      </c>
      <c r="U134" s="260">
        <f t="shared" si="27"/>
        <v>307881.48</v>
      </c>
      <c r="V134" s="260">
        <f>RevReqDetR!L134</f>
        <v>26599.89</v>
      </c>
      <c r="W134" s="260">
        <f t="shared" si="23"/>
        <v>231346.01984280557</v>
      </c>
      <c r="Z134" s="46"/>
      <c r="AA134" s="15">
        <v>2</v>
      </c>
      <c r="AB134" t="str">
        <f t="shared" si="21"/>
        <v>Oct 2018 - Sep 2019</v>
      </c>
      <c r="AD134" s="7">
        <v>231346.01984280557</v>
      </c>
      <c r="AE134" s="8">
        <f t="shared" si="22"/>
        <v>0</v>
      </c>
      <c r="AF134" s="8"/>
    </row>
    <row r="135" spans="1:32" hidden="1" outlineLevel="1" x14ac:dyDescent="0.2">
      <c r="A135">
        <f t="shared" si="19"/>
        <v>2019</v>
      </c>
      <c r="B135" s="259">
        <v>43556</v>
      </c>
      <c r="C135" s="169">
        <f>RevReqDetR!Q135</f>
        <v>33332241.40000001</v>
      </c>
      <c r="D135" s="260">
        <f>RevReqDetR!U135</f>
        <v>577586.48879989015</v>
      </c>
      <c r="E135" s="169">
        <f t="shared" si="24"/>
        <v>33909827.888799898</v>
      </c>
      <c r="F135" s="169">
        <f>RevReqDetR!E135+RevReqDetR!V135</f>
        <v>272936.83053080202</v>
      </c>
      <c r="G135" s="169">
        <f>RevReqDetR!AG135</f>
        <v>0</v>
      </c>
      <c r="H135" s="169">
        <f t="shared" si="25"/>
        <v>0</v>
      </c>
      <c r="I135" s="260">
        <f>RevReqDetR!H135</f>
        <v>308016.25</v>
      </c>
      <c r="J135" s="260">
        <f>RevReqDetR!M135</f>
        <v>308016.25</v>
      </c>
      <c r="K135" s="169">
        <f t="shared" si="20"/>
        <v>0</v>
      </c>
      <c r="L135" s="260">
        <f>RevReqDetR!N135</f>
        <v>463550.91000000003</v>
      </c>
      <c r="M135" s="260">
        <f>RevReqDetR!AA135</f>
        <v>0</v>
      </c>
      <c r="N135" s="260">
        <f t="shared" si="26"/>
        <v>463550.91000000003</v>
      </c>
      <c r="O135" s="260">
        <f>RevReqDetR!AI135</f>
        <v>7601.91</v>
      </c>
      <c r="P135" s="260">
        <f>RevReqDetR!K135</f>
        <v>769975</v>
      </c>
      <c r="Q135" s="260">
        <f>RevReqDetR!T135</f>
        <v>0</v>
      </c>
      <c r="R135" s="260">
        <f>RevReqDetR!W135</f>
        <v>3881.46</v>
      </c>
      <c r="S135" s="260">
        <f>RevReqDetR!X135</f>
        <v>0</v>
      </c>
      <c r="T135" s="260">
        <f>RevReqDetR!Y135</f>
        <v>437572.74</v>
      </c>
      <c r="U135" s="260">
        <f t="shared" si="27"/>
        <v>328520.80000000005</v>
      </c>
      <c r="V135" s="260">
        <f>RevReqDetR!L135</f>
        <v>1592.16</v>
      </c>
      <c r="W135" s="260">
        <f t="shared" si="23"/>
        <v>413976.69053080207</v>
      </c>
      <c r="Z135" s="46"/>
      <c r="AA135" s="15">
        <v>2</v>
      </c>
      <c r="AB135" t="str">
        <f t="shared" si="21"/>
        <v>Oct 2018 - Sep 2019</v>
      </c>
      <c r="AE135" s="8"/>
    </row>
    <row r="136" spans="1:32" hidden="1" outlineLevel="1" x14ac:dyDescent="0.2">
      <c r="A136">
        <f t="shared" si="19"/>
        <v>2019</v>
      </c>
      <c r="B136" s="259">
        <v>43586</v>
      </c>
      <c r="C136" s="169">
        <f>RevReqDetR!Q136</f>
        <v>32619553.000000011</v>
      </c>
      <c r="D136" s="260">
        <f>RevReqDetR!U136</f>
        <v>1018452.9287998901</v>
      </c>
      <c r="E136" s="169">
        <f t="shared" si="24"/>
        <v>33638005.928799905</v>
      </c>
      <c r="F136" s="169">
        <f>RevReqDetR!E136+RevReqDetR!V136</f>
        <v>280926.87610828568</v>
      </c>
      <c r="G136" s="169">
        <f>RevReqDetR!AG136</f>
        <v>0</v>
      </c>
      <c r="H136" s="169">
        <f t="shared" si="25"/>
        <v>0</v>
      </c>
      <c r="I136" s="260">
        <f>RevReqDetR!H136</f>
        <v>313889.65999999997</v>
      </c>
      <c r="J136" s="260">
        <f>RevReqDetR!M136</f>
        <v>313889.65999999997</v>
      </c>
      <c r="K136" s="169">
        <f t="shared" si="20"/>
        <v>0</v>
      </c>
      <c r="L136" s="260">
        <f>RevReqDetR!N136</f>
        <v>712688.40000000014</v>
      </c>
      <c r="M136" s="260">
        <f>RevReqDetR!AA136</f>
        <v>0</v>
      </c>
      <c r="N136" s="260">
        <f t="shared" si="26"/>
        <v>712688.40000000014</v>
      </c>
      <c r="O136" s="260">
        <f>RevReqDetR!AI136</f>
        <v>6553.78</v>
      </c>
      <c r="P136" s="260">
        <f>RevReqDetR!K136</f>
        <v>1017450</v>
      </c>
      <c r="Q136" s="260">
        <f>RevReqDetR!T136</f>
        <v>0</v>
      </c>
      <c r="R136" s="260">
        <f>RevReqDetR!W136</f>
        <v>0</v>
      </c>
      <c r="S136" s="260">
        <f>RevReqDetR!X136</f>
        <v>0</v>
      </c>
      <c r="T136" s="260">
        <f>RevReqDetR!Y136</f>
        <v>576583.56000000006</v>
      </c>
      <c r="U136" s="260">
        <f t="shared" si="27"/>
        <v>440866.43999999994</v>
      </c>
      <c r="V136" s="260">
        <f>RevReqDetR!L136</f>
        <v>9128.06</v>
      </c>
      <c r="W136" s="260">
        <f t="shared" si="23"/>
        <v>550174.55610828591</v>
      </c>
      <c r="Z136" s="46"/>
      <c r="AA136" s="15">
        <v>1</v>
      </c>
      <c r="AB136" t="str">
        <f t="shared" si="21"/>
        <v>Oct 2018 - Sep 2019</v>
      </c>
      <c r="AE136" s="8"/>
    </row>
    <row r="137" spans="1:32" hidden="1" outlineLevel="1" x14ac:dyDescent="0.2">
      <c r="A137">
        <f t="shared" si="19"/>
        <v>2019</v>
      </c>
      <c r="B137" s="259">
        <v>43617</v>
      </c>
      <c r="C137" s="169">
        <f>RevReqDetR!Q137</f>
        <v>31754842.04000001</v>
      </c>
      <c r="D137" s="260">
        <f>RevReqDetR!U137</f>
        <v>445481.47879989014</v>
      </c>
      <c r="E137" s="169">
        <f t="shared" si="24"/>
        <v>32200323.518799901</v>
      </c>
      <c r="F137" s="169">
        <f>RevReqDetR!E137+RevReqDetR!V137</f>
        <v>262955.61167446995</v>
      </c>
      <c r="G137" s="169">
        <f>RevReqDetR!AG137</f>
        <v>0</v>
      </c>
      <c r="H137" s="169">
        <f t="shared" si="25"/>
        <v>0</v>
      </c>
      <c r="I137" s="260">
        <f>RevReqDetR!H137</f>
        <v>297297.06000000006</v>
      </c>
      <c r="J137" s="260">
        <f>RevReqDetR!M137</f>
        <v>297297.06000000006</v>
      </c>
      <c r="K137" s="169">
        <f t="shared" si="20"/>
        <v>0</v>
      </c>
      <c r="L137" s="260">
        <f>RevReqDetR!N137</f>
        <v>864710.96</v>
      </c>
      <c r="M137" s="260">
        <f>RevReqDetR!AA137</f>
        <v>0</v>
      </c>
      <c r="N137" s="260">
        <f t="shared" si="26"/>
        <v>864710.96</v>
      </c>
      <c r="O137" s="260">
        <f>RevReqDetR!AI137</f>
        <v>7354.04</v>
      </c>
      <c r="P137" s="260">
        <f>RevReqDetR!K137</f>
        <v>1015554.5600000001</v>
      </c>
      <c r="Q137" s="260">
        <f>RevReqDetR!T137</f>
        <v>106886.88999999978</v>
      </c>
      <c r="R137" s="260">
        <f>RevReqDetR!W137</f>
        <v>0</v>
      </c>
      <c r="S137" s="260">
        <f>RevReqDetR!X137</f>
        <v>0</v>
      </c>
      <c r="T137" s="260">
        <f>RevReqDetR!Y137</f>
        <v>573698.04</v>
      </c>
      <c r="U137" s="260">
        <f t="shared" si="27"/>
        <v>548743.40999999968</v>
      </c>
      <c r="V137" s="260">
        <f>RevReqDetR!L137</f>
        <v>146453.46</v>
      </c>
      <c r="W137" s="260">
        <f t="shared" si="23"/>
        <v>439823.74167447025</v>
      </c>
      <c r="Z137" s="46"/>
      <c r="AA137" s="15">
        <v>2</v>
      </c>
      <c r="AB137" t="str">
        <f t="shared" si="21"/>
        <v>Oct 2018 - Sep 2019</v>
      </c>
      <c r="AE137" s="8"/>
    </row>
    <row r="138" spans="1:32" hidden="1" outlineLevel="1" x14ac:dyDescent="0.2">
      <c r="A138">
        <f t="shared" si="19"/>
        <v>2019</v>
      </c>
      <c r="B138" s="259">
        <v>43647</v>
      </c>
      <c r="C138" s="169">
        <f>RevReqDetR!Q138</f>
        <v>30812122.24000001</v>
      </c>
      <c r="D138" s="260">
        <f>RevReqDetR!U138</f>
        <v>544798.77879989962</v>
      </c>
      <c r="E138" s="169">
        <f t="shared" si="24"/>
        <v>31356921.018799908</v>
      </c>
      <c r="F138" s="169">
        <f>RevReqDetR!E138+RevReqDetR!V138</f>
        <v>266919.39181984233</v>
      </c>
      <c r="G138" s="169">
        <f>RevReqDetR!AG138</f>
        <v>0</v>
      </c>
      <c r="H138" s="169">
        <f t="shared" si="25"/>
        <v>0</v>
      </c>
      <c r="I138" s="260">
        <f>RevReqDetR!H138</f>
        <v>299025.2</v>
      </c>
      <c r="J138" s="260">
        <f>RevReqDetR!M138</f>
        <v>299025.2</v>
      </c>
      <c r="K138" s="169">
        <f t="shared" si="20"/>
        <v>0</v>
      </c>
      <c r="L138" s="260">
        <f>RevReqDetR!N138</f>
        <v>942719.8</v>
      </c>
      <c r="M138" s="260">
        <f>RevReqDetR!AA138</f>
        <v>0</v>
      </c>
      <c r="N138" s="260">
        <f t="shared" si="26"/>
        <v>942719.8</v>
      </c>
      <c r="O138" s="260">
        <f>RevReqDetR!AI138</f>
        <v>8565.1</v>
      </c>
      <c r="P138" s="260">
        <f>RevReqDetR!K138</f>
        <v>1237375</v>
      </c>
      <c r="Q138" s="260">
        <f>RevReqDetR!T138</f>
        <v>50122.800000009534</v>
      </c>
      <c r="R138" s="260">
        <f>RevReqDetR!W138</f>
        <v>0</v>
      </c>
      <c r="S138" s="260">
        <f>RevReqDetR!X138</f>
        <v>0</v>
      </c>
      <c r="T138" s="260">
        <f>RevReqDetR!Y138</f>
        <v>637196</v>
      </c>
      <c r="U138" s="260">
        <f t="shared" si="27"/>
        <v>650301.80000000959</v>
      </c>
      <c r="V138" s="260">
        <f>RevReqDetR!L138</f>
        <v>4370</v>
      </c>
      <c r="W138" s="260">
        <f t="shared" si="23"/>
        <v>563532.49181983294</v>
      </c>
      <c r="Z138" s="46"/>
      <c r="AA138" s="15">
        <v>2</v>
      </c>
      <c r="AB138" t="str">
        <f t="shared" si="21"/>
        <v>Oct 2018 - Sep 2019</v>
      </c>
      <c r="AE138" s="8"/>
    </row>
    <row r="139" spans="1:32" hidden="1" outlineLevel="1" x14ac:dyDescent="0.2">
      <c r="A139">
        <f t="shared" ref="A139:A202" si="28">YEAR(B139)</f>
        <v>2019</v>
      </c>
      <c r="B139" s="259">
        <v>43678</v>
      </c>
      <c r="C139" s="169">
        <f>RevReqDetR!Q139</f>
        <v>29863878.780000009</v>
      </c>
      <c r="D139" s="260">
        <f>RevReqDetR!U139</f>
        <v>1137142.7787998996</v>
      </c>
      <c r="E139" s="169">
        <f t="shared" si="24"/>
        <v>31001021.558799908</v>
      </c>
      <c r="F139" s="169">
        <f>RevReqDetR!E139+RevReqDetR!V139</f>
        <v>259935.0311705959</v>
      </c>
      <c r="G139" s="169">
        <f>RevReqDetR!AG139</f>
        <v>0</v>
      </c>
      <c r="H139" s="169">
        <f t="shared" si="25"/>
        <v>0</v>
      </c>
      <c r="I139" s="260">
        <f>RevReqDetR!H139</f>
        <v>290176.64000000001</v>
      </c>
      <c r="J139" s="260">
        <f>RevReqDetR!M139</f>
        <v>290176.64000000001</v>
      </c>
      <c r="K139" s="169">
        <f t="shared" si="20"/>
        <v>0</v>
      </c>
      <c r="L139" s="260">
        <f>RevReqDetR!N139</f>
        <v>948243.46000000008</v>
      </c>
      <c r="M139" s="260">
        <f>RevReqDetR!AA139</f>
        <v>0</v>
      </c>
      <c r="N139" s="260">
        <f t="shared" si="26"/>
        <v>948243.46000000008</v>
      </c>
      <c r="O139" s="260">
        <f>RevReqDetR!AI139</f>
        <v>8998.7800000000007</v>
      </c>
      <c r="P139" s="260">
        <f>RevReqDetR!K139</f>
        <v>1234050</v>
      </c>
      <c r="Q139" s="260">
        <f>RevReqDetR!T139</f>
        <v>0</v>
      </c>
      <c r="R139" s="260">
        <f>RevReqDetR!W139</f>
        <v>8053.51</v>
      </c>
      <c r="S139" s="260">
        <f>RevReqDetR!X139</f>
        <v>0</v>
      </c>
      <c r="T139" s="260">
        <f>RevReqDetR!Y139</f>
        <v>641706</v>
      </c>
      <c r="U139" s="260">
        <f t="shared" si="27"/>
        <v>584290.49</v>
      </c>
      <c r="V139" s="260">
        <f>RevReqDetR!L139</f>
        <v>4370.1000000000004</v>
      </c>
      <c r="W139" s="260">
        <f t="shared" si="23"/>
        <v>628516.68117059593</v>
      </c>
      <c r="Z139" s="46"/>
      <c r="AA139" s="15">
        <v>2</v>
      </c>
      <c r="AB139" t="str">
        <f t="shared" si="21"/>
        <v>Oct 2018 - Sep 2019</v>
      </c>
      <c r="AE139" s="8"/>
    </row>
    <row r="140" spans="1:32" hidden="1" outlineLevel="1" x14ac:dyDescent="0.2">
      <c r="A140">
        <f t="shared" si="28"/>
        <v>2019</v>
      </c>
      <c r="B140" s="259">
        <v>43709</v>
      </c>
      <c r="C140" s="169">
        <f>RevReqDetR!Q140</f>
        <v>28803655.040000007</v>
      </c>
      <c r="D140" s="260">
        <f>RevReqDetR!U140</f>
        <v>1668652.3687998997</v>
      </c>
      <c r="E140" s="169">
        <f t="shared" si="24"/>
        <v>30472307.408799905</v>
      </c>
      <c r="F140" s="169">
        <f>RevReqDetR!E140+RevReqDetR!V140</f>
        <v>246963.64590097108</v>
      </c>
      <c r="G140" s="169">
        <f>RevReqDetR!AG140</f>
        <v>0</v>
      </c>
      <c r="H140" s="169">
        <f t="shared" si="25"/>
        <v>0</v>
      </c>
      <c r="I140" s="260">
        <f>RevReqDetR!H140</f>
        <v>270336.13</v>
      </c>
      <c r="J140" s="260">
        <f>RevReqDetR!M140</f>
        <v>270336.13</v>
      </c>
      <c r="K140" s="169">
        <f t="shared" ref="K140:K145" si="29">I140-J140</f>
        <v>0</v>
      </c>
      <c r="L140" s="260">
        <f>RevReqDetR!N140</f>
        <v>1060223.7400000002</v>
      </c>
      <c r="M140" s="260">
        <f>RevReqDetR!AA140</f>
        <v>0</v>
      </c>
      <c r="N140" s="260">
        <f t="shared" si="26"/>
        <v>1060223.7400000002</v>
      </c>
      <c r="O140" s="260">
        <f>RevReqDetR!AI140</f>
        <v>7531.84</v>
      </c>
      <c r="P140" s="260">
        <f>RevReqDetR!K140</f>
        <v>1122425</v>
      </c>
      <c r="Q140" s="260">
        <f>RevReqDetR!T140</f>
        <v>0</v>
      </c>
      <c r="R140" s="260">
        <f>RevReqDetR!W140</f>
        <v>0</v>
      </c>
      <c r="S140" s="260">
        <f>RevReqDetR!X140</f>
        <v>0</v>
      </c>
      <c r="T140" s="260">
        <f>RevReqDetR!Y140</f>
        <v>590915.41</v>
      </c>
      <c r="U140" s="260">
        <f t="shared" si="27"/>
        <v>531509.59</v>
      </c>
      <c r="V140" s="260">
        <f>RevReqDetR!L140</f>
        <v>208134.87</v>
      </c>
      <c r="W140" s="260">
        <f t="shared" si="23"/>
        <v>575074.76590097137</v>
      </c>
      <c r="Z140" s="46"/>
      <c r="AA140" s="15">
        <v>2</v>
      </c>
      <c r="AB140" t="str">
        <f t="shared" ref="AB140" si="30">IF(MONTH(B140)=10,"Oct "&amp;RIGHT(YEAR(B140),4)&amp;" - "&amp;"Sep "&amp;RIGHT(YEAR(B140)+1,4),AB139)</f>
        <v>Oct 2018 - Sep 2019</v>
      </c>
      <c r="AE140" s="8"/>
    </row>
    <row r="141" spans="1:32" collapsed="1" x14ac:dyDescent="0.2">
      <c r="A141">
        <f t="shared" si="28"/>
        <v>2019</v>
      </c>
      <c r="B141" s="259">
        <v>43739</v>
      </c>
      <c r="C141" s="169">
        <f>RevReqDetR!Q141</f>
        <v>28151850.830000006</v>
      </c>
      <c r="D141" s="260">
        <f>RevReqDetR!U141</f>
        <v>421942.76879990054</v>
      </c>
      <c r="E141" s="169">
        <f t="shared" si="24"/>
        <v>28573793.598799907</v>
      </c>
      <c r="F141" s="169">
        <f>RevReqDetR!E141+RevReqDetR!V141</f>
        <v>346827.37494614028</v>
      </c>
      <c r="G141" s="169">
        <f>RevReqDetR!AG141</f>
        <v>0</v>
      </c>
      <c r="H141" s="169">
        <f t="shared" si="25"/>
        <v>0</v>
      </c>
      <c r="I141" s="260">
        <f>RevReqDetR!H141</f>
        <v>385294.5</v>
      </c>
      <c r="J141" s="260">
        <f>RevReqDetR!M141</f>
        <v>385294.5</v>
      </c>
      <c r="K141" s="169">
        <f t="shared" si="29"/>
        <v>0</v>
      </c>
      <c r="L141" s="260">
        <f>RevReqDetR!N141</f>
        <v>651804.21</v>
      </c>
      <c r="M141" s="260">
        <f>RevReqDetR!AA141</f>
        <v>0</v>
      </c>
      <c r="N141" s="260">
        <f t="shared" si="26"/>
        <v>651804.21</v>
      </c>
      <c r="O141" s="260">
        <f>RevReqDetR!AI141</f>
        <v>8216.2000000000007</v>
      </c>
      <c r="P141" s="260">
        <f>RevReqDetR!K141</f>
        <v>994175</v>
      </c>
      <c r="Q141" s="260">
        <f>RevReqDetR!T141</f>
        <v>90740.60999999498</v>
      </c>
      <c r="R141" s="260">
        <f>RevReqDetR!W141</f>
        <v>0</v>
      </c>
      <c r="S141" s="260">
        <f>RevReqDetR!X141</f>
        <v>0</v>
      </c>
      <c r="T141" s="260">
        <f>RevReqDetR!Y141</f>
        <v>461712.01</v>
      </c>
      <c r="U141" s="260">
        <f t="shared" si="27"/>
        <v>623203.59999999497</v>
      </c>
      <c r="V141" s="260">
        <f>RevReqDetR!L141</f>
        <v>42923.71</v>
      </c>
      <c r="W141" s="260">
        <f t="shared" si="23"/>
        <v>340720.47494614514</v>
      </c>
      <c r="AA141" s="15">
        <v>1</v>
      </c>
      <c r="AB141" t="str">
        <f t="shared" ref="AB141:AB203" si="31">IF(MONTH(B141)=10,"Oct "&amp;RIGHT(YEAR(B141),4)&amp;" - "&amp;"Sep "&amp;RIGHT(YEAR(B141)+1,4),AB140)</f>
        <v>Oct 2019 - Sep 2020</v>
      </c>
    </row>
    <row r="142" spans="1:32" x14ac:dyDescent="0.2">
      <c r="A142">
        <f t="shared" si="28"/>
        <v>2019</v>
      </c>
      <c r="B142" s="259">
        <v>43770</v>
      </c>
      <c r="C142" s="169">
        <f>RevReqDetR!Q142</f>
        <v>27834748.230000004</v>
      </c>
      <c r="D142" s="260">
        <f>RevReqDetR!U142</f>
        <v>678072.58879990061</v>
      </c>
      <c r="E142" s="169">
        <f t="shared" si="24"/>
        <v>28512820.818799905</v>
      </c>
      <c r="F142" s="169">
        <f>RevReqDetR!E142+RevReqDetR!V142</f>
        <v>229562.95196811046</v>
      </c>
      <c r="G142" s="169">
        <f>RevReqDetR!AG142</f>
        <v>0</v>
      </c>
      <c r="H142" s="169">
        <f t="shared" si="25"/>
        <v>0</v>
      </c>
      <c r="I142" s="260">
        <f>RevReqDetR!H142</f>
        <v>256857.4</v>
      </c>
      <c r="J142" s="260">
        <f>RevReqDetR!M142</f>
        <v>256857.4</v>
      </c>
      <c r="K142" s="169">
        <f t="shared" si="29"/>
        <v>0</v>
      </c>
      <c r="L142" s="260">
        <f>RevReqDetR!N142</f>
        <v>317102.59999999998</v>
      </c>
      <c r="M142" s="260">
        <f>RevReqDetR!AA142</f>
        <v>0</v>
      </c>
      <c r="N142" s="260">
        <f t="shared" si="26"/>
        <v>317102.59999999998</v>
      </c>
      <c r="O142" s="260">
        <f>RevReqDetR!AI142</f>
        <v>7224.19</v>
      </c>
      <c r="P142" s="260">
        <f>RevReqDetR!K142</f>
        <v>578075</v>
      </c>
      <c r="Q142" s="260">
        <f>RevReqDetR!T142</f>
        <v>0</v>
      </c>
      <c r="R142" s="260">
        <f>RevReqDetR!W142</f>
        <v>4310.5200000000004</v>
      </c>
      <c r="S142" s="260">
        <f>RevReqDetR!X142</f>
        <v>0</v>
      </c>
      <c r="T142" s="260">
        <f>RevReqDetR!Y142</f>
        <v>321945.18</v>
      </c>
      <c r="U142" s="260">
        <f t="shared" si="27"/>
        <v>251819.3</v>
      </c>
      <c r="V142" s="260">
        <f>RevReqDetR!L142</f>
        <v>-4115</v>
      </c>
      <c r="W142" s="260">
        <f t="shared" si="23"/>
        <v>306185.44196811045</v>
      </c>
      <c r="AA142" s="15">
        <v>2</v>
      </c>
      <c r="AB142" t="str">
        <f t="shared" si="31"/>
        <v>Oct 2019 - Sep 2020</v>
      </c>
    </row>
    <row r="143" spans="1:32" x14ac:dyDescent="0.2">
      <c r="A143">
        <f t="shared" si="28"/>
        <v>2019</v>
      </c>
      <c r="B143" s="259">
        <v>43800</v>
      </c>
      <c r="C143" s="169">
        <f>RevReqDetR!Q143</f>
        <v>26959890.540000003</v>
      </c>
      <c r="D143" s="260">
        <f>RevReqDetR!U143</f>
        <v>223613.60879990063</v>
      </c>
      <c r="E143" s="169">
        <f t="shared" si="24"/>
        <v>27183504.148799904</v>
      </c>
      <c r="F143" s="169">
        <f>RevReqDetR!E143+RevReqDetR!V143</f>
        <v>227997.62769540059</v>
      </c>
      <c r="G143" s="169">
        <f>RevReqDetR!AG143</f>
        <v>0</v>
      </c>
      <c r="H143" s="169">
        <f t="shared" si="25"/>
        <v>0</v>
      </c>
      <c r="I143" s="260">
        <f>RevReqDetR!H143</f>
        <v>257962.74000000002</v>
      </c>
      <c r="J143" s="260">
        <f>RevReqDetR!M143</f>
        <v>257962.74000000002</v>
      </c>
      <c r="K143" s="169">
        <f t="shared" si="29"/>
        <v>0</v>
      </c>
      <c r="L143" s="260">
        <f>RevReqDetR!N143</f>
        <v>874857.69000000018</v>
      </c>
      <c r="M143" s="260">
        <f>RevReqDetR!AA143</f>
        <v>0</v>
      </c>
      <c r="N143" s="260">
        <f t="shared" si="26"/>
        <v>874857.69000000018</v>
      </c>
      <c r="O143" s="260">
        <f>RevReqDetR!AI143</f>
        <v>7775.18</v>
      </c>
      <c r="P143" s="260">
        <f>RevReqDetR!K143</f>
        <v>494000</v>
      </c>
      <c r="Q143" s="260">
        <f>RevReqDetR!T143</f>
        <v>22449.470000000088</v>
      </c>
      <c r="R143" s="260">
        <f>RevReqDetR!W143</f>
        <v>3961.4</v>
      </c>
      <c r="S143" s="260">
        <f>RevReqDetR!X143</f>
        <v>0</v>
      </c>
      <c r="T143" s="260">
        <f>RevReqDetR!Y143</f>
        <v>274092</v>
      </c>
      <c r="U143" s="260">
        <f t="shared" si="27"/>
        <v>238396.07000000007</v>
      </c>
      <c r="V143" s="260">
        <f>RevReqDetR!L143</f>
        <v>638820.43000000005</v>
      </c>
      <c r="W143" s="260">
        <f t="shared" si="23"/>
        <v>233413.9976954005</v>
      </c>
      <c r="AA143" s="15">
        <v>2</v>
      </c>
      <c r="AB143" t="str">
        <f t="shared" si="31"/>
        <v>Oct 2019 - Sep 2020</v>
      </c>
    </row>
    <row r="144" spans="1:32" x14ac:dyDescent="0.2">
      <c r="A144">
        <f t="shared" si="28"/>
        <v>2020</v>
      </c>
      <c r="B144" s="259">
        <v>43831</v>
      </c>
      <c r="C144" s="169">
        <f>RevReqDetR!Q144</f>
        <v>26722366.040000003</v>
      </c>
      <c r="D144" s="260">
        <f>RevReqDetR!U144</f>
        <v>368772.9587999006</v>
      </c>
      <c r="E144" s="169">
        <f t="shared" si="24"/>
        <v>27091138.998799905</v>
      </c>
      <c r="F144" s="169">
        <f>RevReqDetR!E144+RevReqDetR!V144</f>
        <v>225207.0519889241</v>
      </c>
      <c r="G144" s="169">
        <f>RevReqDetR!AG144</f>
        <v>0</v>
      </c>
      <c r="H144" s="169">
        <f t="shared" si="25"/>
        <v>0</v>
      </c>
      <c r="I144" s="260">
        <f>RevReqDetR!H144</f>
        <v>253533.05000000002</v>
      </c>
      <c r="J144" s="260">
        <f>RevReqDetR!M144</f>
        <v>253533.05000000002</v>
      </c>
      <c r="K144" s="169">
        <f t="shared" si="29"/>
        <v>0</v>
      </c>
      <c r="L144" s="260">
        <f>RevReqDetR!N144</f>
        <v>237524.49999999997</v>
      </c>
      <c r="M144" s="260">
        <f>RevReqDetR!AA144</f>
        <v>0</v>
      </c>
      <c r="N144" s="260">
        <f t="shared" si="26"/>
        <v>237524.49999999997</v>
      </c>
      <c r="O144" s="260">
        <f>RevReqDetR!AI144</f>
        <v>6947.85</v>
      </c>
      <c r="P144" s="260">
        <f>RevReqDetR!K144</f>
        <v>323359.62</v>
      </c>
      <c r="Q144" s="260">
        <f>RevReqDetR!T144</f>
        <v>0</v>
      </c>
      <c r="R144" s="260">
        <f>RevReqDetR!W144</f>
        <v>0</v>
      </c>
      <c r="S144" s="260">
        <f>RevReqDetR!X144</f>
        <v>0</v>
      </c>
      <c r="T144" s="260">
        <f>RevReqDetR!Y144</f>
        <v>178200.27</v>
      </c>
      <c r="U144" s="260">
        <f t="shared" si="27"/>
        <v>145159.35</v>
      </c>
      <c r="V144" s="260">
        <f>RevReqDetR!L144</f>
        <v>167697.93</v>
      </c>
      <c r="W144" s="260">
        <f t="shared" si="23"/>
        <v>156822.12198892405</v>
      </c>
      <c r="AA144" s="15">
        <v>2</v>
      </c>
      <c r="AB144" t="str">
        <f t="shared" si="31"/>
        <v>Oct 2019 - Sep 2020</v>
      </c>
    </row>
    <row r="145" spans="1:28" x14ac:dyDescent="0.2">
      <c r="A145">
        <f t="shared" si="28"/>
        <v>2020</v>
      </c>
      <c r="B145" s="259">
        <v>43862</v>
      </c>
      <c r="C145" s="169">
        <f>RevReqDetR!Q145</f>
        <v>26501367.040000003</v>
      </c>
      <c r="D145" s="260">
        <f>RevReqDetR!U145</f>
        <v>571745.76879990054</v>
      </c>
      <c r="E145" s="169">
        <f t="shared" si="24"/>
        <v>27073112.808799904</v>
      </c>
      <c r="F145" s="169">
        <f>RevReqDetR!E145+RevReqDetR!V145</f>
        <v>210500.57775896881</v>
      </c>
      <c r="G145" s="169">
        <f>RevReqDetR!AG145</f>
        <v>0</v>
      </c>
      <c r="H145" s="169">
        <f t="shared" si="25"/>
        <v>0</v>
      </c>
      <c r="I145" s="260">
        <f>RevReqDetR!H145</f>
        <v>235673.60000000001</v>
      </c>
      <c r="J145" s="260">
        <f>RevReqDetR!M145</f>
        <v>235673.60000000001</v>
      </c>
      <c r="K145" s="169">
        <f t="shared" si="29"/>
        <v>0</v>
      </c>
      <c r="L145" s="260">
        <f>RevReqDetR!N145</f>
        <v>220998.99999999997</v>
      </c>
      <c r="M145" s="260">
        <f>RevReqDetR!AA145</f>
        <v>0</v>
      </c>
      <c r="N145" s="260">
        <f t="shared" si="26"/>
        <v>220998.99999999997</v>
      </c>
      <c r="O145" s="260">
        <f>RevReqDetR!AI145</f>
        <v>6871.3</v>
      </c>
      <c r="P145" s="260">
        <f>RevReqDetR!K145</f>
        <v>456475</v>
      </c>
      <c r="Q145" s="260">
        <f>RevReqDetR!T145</f>
        <v>0</v>
      </c>
      <c r="R145" s="260">
        <f>RevReqDetR!W145</f>
        <v>0</v>
      </c>
      <c r="S145" s="260">
        <f>RevReqDetR!X145</f>
        <v>0</v>
      </c>
      <c r="T145" s="260">
        <f>RevReqDetR!Y145</f>
        <v>253502.19</v>
      </c>
      <c r="U145" s="260">
        <f t="shared" si="27"/>
        <v>202972.81</v>
      </c>
      <c r="V145" s="260">
        <f>RevReqDetR!L145</f>
        <v>197.6</v>
      </c>
      <c r="W145" s="260">
        <f t="shared" si="23"/>
        <v>235200.46775896879</v>
      </c>
      <c r="AA145" s="15">
        <v>2</v>
      </c>
      <c r="AB145" t="str">
        <f t="shared" si="31"/>
        <v>Oct 2019 - Sep 2020</v>
      </c>
    </row>
    <row r="146" spans="1:28" x14ac:dyDescent="0.2">
      <c r="A146">
        <f t="shared" si="28"/>
        <v>2020</v>
      </c>
      <c r="B146" s="259">
        <v>43891</v>
      </c>
      <c r="C146" s="169">
        <f>RevReqDetR!Q146</f>
        <v>26206789.630000003</v>
      </c>
      <c r="D146" s="260">
        <f>RevReqDetR!U146</f>
        <v>244219.58879987826</v>
      </c>
      <c r="E146" s="169">
        <f t="shared" si="24"/>
        <v>26451009.218799882</v>
      </c>
      <c r="F146" s="169">
        <f>RevReqDetR!E146+RevReqDetR!V146</f>
        <v>221841.75369415752</v>
      </c>
      <c r="G146" s="169">
        <f>RevReqDetR!AG146</f>
        <v>0</v>
      </c>
      <c r="H146" s="169">
        <f t="shared" si="25"/>
        <v>0</v>
      </c>
      <c r="I146" s="260">
        <f>RevReqDetR!H146</f>
        <v>249825.09</v>
      </c>
      <c r="J146" s="260">
        <f>RevReqDetR!M146</f>
        <v>249825.09</v>
      </c>
      <c r="K146" s="169">
        <f t="shared" ref="K146:K152" si="32">I146-J146</f>
        <v>0</v>
      </c>
      <c r="L146" s="260">
        <f>RevReqDetR!N146</f>
        <v>294577.41000000003</v>
      </c>
      <c r="M146" s="260">
        <f>RevReqDetR!AA146</f>
        <v>0</v>
      </c>
      <c r="N146" s="260">
        <f t="shared" si="26"/>
        <v>294577.41000000003</v>
      </c>
      <c r="O146" s="260">
        <f>RevReqDetR!AI146</f>
        <v>5851.48</v>
      </c>
      <c r="P146" s="260">
        <f>RevReqDetR!K146</f>
        <v>541975</v>
      </c>
      <c r="Q146" s="260">
        <f>RevReqDetR!T146</f>
        <v>56910.499999987078</v>
      </c>
      <c r="R146" s="260">
        <f>RevReqDetR!W146</f>
        <v>0</v>
      </c>
      <c r="S146" s="260">
        <f>RevReqDetR!X146</f>
        <v>0</v>
      </c>
      <c r="T146" s="260">
        <f>RevReqDetR!Y146</f>
        <v>301235.19000000006</v>
      </c>
      <c r="U146" s="260">
        <f t="shared" si="27"/>
        <v>297650.30999998702</v>
      </c>
      <c r="V146" s="260">
        <f>RevReqDetR!L146</f>
        <v>2427.5</v>
      </c>
      <c r="W146" s="260">
        <f t="shared" si="23"/>
        <v>222192.83369417052</v>
      </c>
      <c r="AA146" s="15">
        <v>1</v>
      </c>
      <c r="AB146" t="str">
        <f t="shared" si="31"/>
        <v>Oct 2019 - Sep 2020</v>
      </c>
    </row>
    <row r="147" spans="1:28" x14ac:dyDescent="0.2">
      <c r="A147">
        <f t="shared" si="28"/>
        <v>2020</v>
      </c>
      <c r="B147" s="259">
        <v>43922</v>
      </c>
      <c r="C147" s="169">
        <f>RevReqDetR!Q147</f>
        <v>25808492.969999999</v>
      </c>
      <c r="D147" s="260">
        <f>RevReqDetR!U147</f>
        <v>558115.58879987919</v>
      </c>
      <c r="E147" s="169">
        <f t="shared" si="24"/>
        <v>26366608.558799878</v>
      </c>
      <c r="F147" s="169">
        <f>RevReqDetR!E147+RevReqDetR!V147</f>
        <v>213218.1704879934</v>
      </c>
      <c r="G147" s="169">
        <f>RevReqDetR!AG147</f>
        <v>0</v>
      </c>
      <c r="H147" s="169">
        <f t="shared" si="25"/>
        <v>0</v>
      </c>
      <c r="I147" s="260">
        <f>RevReqDetR!H147</f>
        <v>242575.71999999997</v>
      </c>
      <c r="J147" s="260">
        <f>RevReqDetR!M147</f>
        <v>260063.76999999996</v>
      </c>
      <c r="K147" s="169">
        <f t="shared" si="32"/>
        <v>-17488.049999999988</v>
      </c>
      <c r="L147" s="260">
        <f>RevReqDetR!N147</f>
        <v>382270.45000000007</v>
      </c>
      <c r="M147" s="260">
        <f>RevReqDetR!AA147</f>
        <v>0</v>
      </c>
      <c r="N147" s="260">
        <f t="shared" si="26"/>
        <v>382270.45000000007</v>
      </c>
      <c r="O147" s="260">
        <f>RevReqDetR!AI147</f>
        <v>4529.7574946255636</v>
      </c>
      <c r="P147" s="260">
        <f>RevReqDetR!K147</f>
        <v>642334.22</v>
      </c>
      <c r="Q147" s="260">
        <f>RevReqDetR!T147</f>
        <v>0</v>
      </c>
      <c r="R147" s="260">
        <f>RevReqDetR!W147</f>
        <v>0</v>
      </c>
      <c r="S147" s="260">
        <f>RevReqDetR!X147</f>
        <v>0</v>
      </c>
      <c r="T147" s="260">
        <f>RevReqDetR!Y147</f>
        <v>328536</v>
      </c>
      <c r="U147" s="260">
        <f t="shared" si="27"/>
        <v>313798.21999999997</v>
      </c>
      <c r="V147" s="260">
        <f>RevReqDetR!L147</f>
        <v>0</v>
      </c>
      <c r="W147" s="260">
        <f t="shared" si="23"/>
        <v>303708.20798261894</v>
      </c>
      <c r="AA147" s="15">
        <v>2</v>
      </c>
      <c r="AB147" t="str">
        <f t="shared" si="31"/>
        <v>Oct 2019 - Sep 2020</v>
      </c>
    </row>
    <row r="148" spans="1:28" x14ac:dyDescent="0.2">
      <c r="A148">
        <f t="shared" si="28"/>
        <v>2020</v>
      </c>
      <c r="B148" s="259">
        <v>43952</v>
      </c>
      <c r="C148" s="169">
        <f>RevReqDetR!Q148</f>
        <v>25143587.850000005</v>
      </c>
      <c r="D148" s="260">
        <f>RevReqDetR!U148</f>
        <v>999843.58879987919</v>
      </c>
      <c r="E148" s="169">
        <f t="shared" si="24"/>
        <v>26143431.438799884</v>
      </c>
      <c r="F148" s="169">
        <f>RevReqDetR!E148+RevReqDetR!V148</f>
        <v>212673.34720519968</v>
      </c>
      <c r="G148" s="169">
        <f>RevReqDetR!AG148</f>
        <v>0</v>
      </c>
      <c r="H148" s="169">
        <f t="shared" si="25"/>
        <v>0</v>
      </c>
      <c r="I148" s="260">
        <f>RevReqDetR!H148</f>
        <v>238880.25</v>
      </c>
      <c r="J148" s="260">
        <f>RevReqDetR!M148</f>
        <v>238963.84</v>
      </c>
      <c r="K148" s="169">
        <f t="shared" si="32"/>
        <v>-83.589999999996508</v>
      </c>
      <c r="L148" s="260">
        <f>RevReqDetR!N148</f>
        <v>664821.52999999991</v>
      </c>
      <c r="M148" s="260">
        <f>RevReqDetR!AA148</f>
        <v>0</v>
      </c>
      <c r="N148" s="260">
        <f t="shared" si="26"/>
        <v>664821.52999999991</v>
      </c>
      <c r="O148" s="260">
        <f>RevReqDetR!AI148</f>
        <v>4529.7574946255636</v>
      </c>
      <c r="P148" s="260">
        <f>RevReqDetR!K148</f>
        <v>903785.37</v>
      </c>
      <c r="Q148" s="260">
        <f>RevReqDetR!T148</f>
        <v>0</v>
      </c>
      <c r="R148" s="260">
        <f>RevReqDetR!W148</f>
        <v>0</v>
      </c>
      <c r="S148" s="260">
        <f>RevReqDetR!X148</f>
        <v>0</v>
      </c>
      <c r="T148" s="260">
        <f>RevReqDetR!Y148</f>
        <v>462186</v>
      </c>
      <c r="U148" s="260">
        <f t="shared" si="27"/>
        <v>441599.37</v>
      </c>
      <c r="V148" s="260">
        <f>RevReqDetR!L148</f>
        <v>0</v>
      </c>
      <c r="W148" s="260">
        <f t="shared" si="23"/>
        <v>440508.85469982517</v>
      </c>
      <c r="AA148" s="15">
        <v>2</v>
      </c>
      <c r="AB148" t="str">
        <f t="shared" si="31"/>
        <v>Oct 2019 - Sep 2020</v>
      </c>
    </row>
    <row r="149" spans="1:28" x14ac:dyDescent="0.2">
      <c r="A149">
        <f t="shared" si="28"/>
        <v>2020</v>
      </c>
      <c r="B149" s="259">
        <v>43983</v>
      </c>
      <c r="C149" s="169">
        <f>RevReqDetR!Q149</f>
        <v>24365713.219999999</v>
      </c>
      <c r="D149" s="260">
        <f>RevReqDetR!U149</f>
        <v>493696</v>
      </c>
      <c r="E149" s="169">
        <f t="shared" si="24"/>
        <v>24859409.219999999</v>
      </c>
      <c r="F149" s="169">
        <f>RevReqDetR!E149+RevReqDetR!V149</f>
        <v>210427.18508177577</v>
      </c>
      <c r="G149" s="169">
        <f>RevReqDetR!AG149</f>
        <v>0</v>
      </c>
      <c r="H149" s="169">
        <f t="shared" si="25"/>
        <v>0</v>
      </c>
      <c r="I149" s="260">
        <f>RevReqDetR!H149</f>
        <v>232734.43</v>
      </c>
      <c r="J149" s="260">
        <f>RevReqDetR!M149</f>
        <v>232732.01</v>
      </c>
      <c r="K149" s="169">
        <f t="shared" si="32"/>
        <v>2.4199999999837019</v>
      </c>
      <c r="L149" s="260">
        <f>RevReqDetR!N149</f>
        <v>777877.05</v>
      </c>
      <c r="M149" s="260">
        <f>RevReqDetR!AA149</f>
        <v>0</v>
      </c>
      <c r="N149" s="260">
        <f t="shared" si="26"/>
        <v>777877.05</v>
      </c>
      <c r="O149" s="260">
        <f>RevReqDetR!AI149</f>
        <v>4529.7574946255636</v>
      </c>
      <c r="P149" s="260">
        <f>RevReqDetR!K149</f>
        <v>1010609.06</v>
      </c>
      <c r="Q149" s="260">
        <f>RevReqDetR!T149</f>
        <v>18868.411200120812</v>
      </c>
      <c r="R149" s="260">
        <f>RevReqDetR!W149</f>
        <v>3205.43</v>
      </c>
      <c r="S149" s="260">
        <f>RevReqDetR!X149</f>
        <v>0</v>
      </c>
      <c r="T149" s="260">
        <f>RevReqDetR!Y149</f>
        <v>516913.06</v>
      </c>
      <c r="U149" s="260">
        <f t="shared" si="27"/>
        <v>509358.98120012082</v>
      </c>
      <c r="V149" s="260">
        <f>RevReqDetR!L149</f>
        <v>0</v>
      </c>
      <c r="W149" s="260">
        <f t="shared" si="23"/>
        <v>483472.59137628059</v>
      </c>
      <c r="AA149" s="15">
        <v>2</v>
      </c>
      <c r="AB149" t="str">
        <f t="shared" si="31"/>
        <v>Oct 2019 - Sep 2020</v>
      </c>
    </row>
    <row r="150" spans="1:28" x14ac:dyDescent="0.2">
      <c r="A150">
        <f t="shared" si="28"/>
        <v>2020</v>
      </c>
      <c r="B150" s="259">
        <v>44013</v>
      </c>
      <c r="C150" s="169">
        <f>RevReqDetR!Q150</f>
        <v>23388102.77</v>
      </c>
      <c r="D150" s="260">
        <f>RevReqDetR!U150</f>
        <v>587656</v>
      </c>
      <c r="E150" s="169">
        <f t="shared" si="24"/>
        <v>23975758.77</v>
      </c>
      <c r="F150" s="169">
        <f>RevReqDetR!E150+RevReqDetR!V150</f>
        <v>200425.78806825337</v>
      </c>
      <c r="G150" s="169">
        <f>RevReqDetR!AG150</f>
        <v>0</v>
      </c>
      <c r="H150" s="169">
        <f t="shared" si="25"/>
        <v>0</v>
      </c>
      <c r="I150" s="260">
        <f>RevReqDetR!H150</f>
        <v>225540.74</v>
      </c>
      <c r="J150" s="260">
        <f>RevReqDetR!M150</f>
        <v>225557.00999999998</v>
      </c>
      <c r="K150" s="169">
        <f t="shared" si="32"/>
        <v>-16.269999999989523</v>
      </c>
      <c r="L150" s="260">
        <f>RevReqDetR!N150</f>
        <v>977594.18</v>
      </c>
      <c r="M150" s="260">
        <f>RevReqDetR!AA150</f>
        <v>0</v>
      </c>
      <c r="N150" s="260">
        <f t="shared" si="26"/>
        <v>977594.18</v>
      </c>
      <c r="O150" s="260">
        <f>RevReqDetR!AI150</f>
        <v>4529.7574946255636</v>
      </c>
      <c r="P150" s="260">
        <f>RevReqDetR!K150</f>
        <v>1203151.19</v>
      </c>
      <c r="Q150" s="260">
        <f>RevReqDetR!T150</f>
        <v>0</v>
      </c>
      <c r="R150" s="260">
        <f>RevReqDetR!W150</f>
        <v>1553.44</v>
      </c>
      <c r="S150" s="260">
        <f>RevReqDetR!X150</f>
        <v>0</v>
      </c>
      <c r="T150" s="260">
        <f>RevReqDetR!Y150</f>
        <v>615495.18999999994</v>
      </c>
      <c r="U150" s="260">
        <f t="shared" si="27"/>
        <v>586102.56000000006</v>
      </c>
      <c r="V150" s="260">
        <f>RevReqDetR!L150</f>
        <v>0</v>
      </c>
      <c r="W150" s="260">
        <f t="shared" si="23"/>
        <v>596463.43556287908</v>
      </c>
      <c r="AA150" s="15">
        <v>2</v>
      </c>
      <c r="AB150" t="str">
        <f t="shared" si="31"/>
        <v>Oct 2019 - Sep 2020</v>
      </c>
    </row>
    <row r="151" spans="1:28" x14ac:dyDescent="0.2">
      <c r="A151">
        <f t="shared" si="28"/>
        <v>2020</v>
      </c>
      <c r="B151" s="259">
        <v>44044</v>
      </c>
      <c r="C151" s="169">
        <f>RevReqDetR!Q151</f>
        <v>22432281.560000002</v>
      </c>
      <c r="D151" s="260">
        <f>RevReqDetR!U151</f>
        <v>1160464</v>
      </c>
      <c r="E151" s="169">
        <f t="shared" si="24"/>
        <v>23592745.560000002</v>
      </c>
      <c r="F151" s="169">
        <f>RevReqDetR!E151+RevReqDetR!V151</f>
        <v>193446.45174083562</v>
      </c>
      <c r="G151" s="169">
        <f>RevReqDetR!AG151</f>
        <v>0</v>
      </c>
      <c r="H151" s="169">
        <f t="shared" si="25"/>
        <v>0</v>
      </c>
      <c r="I151" s="260">
        <f>RevReqDetR!H151</f>
        <v>216494.87000000002</v>
      </c>
      <c r="J151" s="260">
        <f>RevReqDetR!M151</f>
        <v>216499.94000000003</v>
      </c>
      <c r="K151" s="169">
        <f t="shared" si="32"/>
        <v>-5.0700000000069849</v>
      </c>
      <c r="L151" s="260">
        <f>RevReqDetR!N151</f>
        <v>955816.14000000025</v>
      </c>
      <c r="M151" s="260">
        <f>RevReqDetR!AA151</f>
        <v>0</v>
      </c>
      <c r="N151" s="260">
        <f t="shared" si="26"/>
        <v>955816.14000000025</v>
      </c>
      <c r="O151" s="260">
        <f>RevReqDetR!AI151</f>
        <v>4529.7574946255636</v>
      </c>
      <c r="P151" s="260">
        <f>RevReqDetR!K151</f>
        <v>1172316.0799999998</v>
      </c>
      <c r="Q151" s="260">
        <f>RevReqDetR!T151</f>
        <v>0</v>
      </c>
      <c r="R151" s="260">
        <f>RevReqDetR!W151</f>
        <v>0</v>
      </c>
      <c r="S151" s="260">
        <f>RevReqDetR!X151</f>
        <v>0</v>
      </c>
      <c r="T151" s="260">
        <f>RevReqDetR!Y151</f>
        <v>599576.41</v>
      </c>
      <c r="U151" s="260">
        <f t="shared" si="27"/>
        <v>572739.66999999981</v>
      </c>
      <c r="V151" s="260">
        <f>RevReqDetR!L151</f>
        <v>0</v>
      </c>
      <c r="W151" s="260">
        <f t="shared" si="23"/>
        <v>581057.74923546158</v>
      </c>
      <c r="AA151" s="15">
        <v>1</v>
      </c>
      <c r="AB151" t="str">
        <f t="shared" si="31"/>
        <v>Oct 2019 - Sep 2020</v>
      </c>
    </row>
    <row r="152" spans="1:28" x14ac:dyDescent="0.2">
      <c r="A152">
        <f t="shared" si="28"/>
        <v>2020</v>
      </c>
      <c r="B152" s="259">
        <v>44075</v>
      </c>
      <c r="C152" s="169">
        <f>RevReqDetR!Q152</f>
        <v>21501335.02</v>
      </c>
      <c r="D152" s="260">
        <f>RevReqDetR!U152</f>
        <v>1716800</v>
      </c>
      <c r="E152" s="169">
        <f t="shared" si="24"/>
        <v>23218135.02</v>
      </c>
      <c r="F152" s="169">
        <f>RevReqDetR!E152+RevReqDetR!V152</f>
        <v>190136.73043705933</v>
      </c>
      <c r="G152" s="169">
        <f>RevReqDetR!AG152</f>
        <v>0</v>
      </c>
      <c r="H152" s="169">
        <f t="shared" si="25"/>
        <v>0</v>
      </c>
      <c r="I152" s="260">
        <f>RevReqDetR!H152</f>
        <v>207651.46</v>
      </c>
      <c r="J152" s="260">
        <f>RevReqDetR!M152</f>
        <v>207651.46</v>
      </c>
      <c r="K152" s="169">
        <f t="shared" si="32"/>
        <v>0</v>
      </c>
      <c r="L152" s="260">
        <f>RevReqDetR!N152</f>
        <v>930946.53999999992</v>
      </c>
      <c r="M152" s="260">
        <f>RevReqDetR!AA152</f>
        <v>0</v>
      </c>
      <c r="N152" s="260">
        <f t="shared" si="26"/>
        <v>930946.53999999992</v>
      </c>
      <c r="O152" s="260">
        <f>RevReqDetR!AI152</f>
        <v>4529.7574946255636</v>
      </c>
      <c r="P152" s="260">
        <f>RevReqDetR!K152</f>
        <v>1138598</v>
      </c>
      <c r="Q152" s="260">
        <f>RevReqDetR!T152</f>
        <v>0</v>
      </c>
      <c r="R152" s="260">
        <f>RevReqDetR!W152</f>
        <v>0</v>
      </c>
      <c r="S152" s="260">
        <f>RevReqDetR!X152</f>
        <v>0</v>
      </c>
      <c r="T152" s="260">
        <f>RevReqDetR!Y152</f>
        <v>582262</v>
      </c>
      <c r="U152" s="260">
        <f t="shared" si="27"/>
        <v>556336</v>
      </c>
      <c r="V152" s="260">
        <f>RevReqDetR!L152</f>
        <v>0</v>
      </c>
      <c r="W152" s="260">
        <f t="shared" ref="W152:W215" si="33">F152+H152-K152+N152+O152-U152-V152</f>
        <v>569277.02793168486</v>
      </c>
      <c r="AA152" s="15">
        <v>2</v>
      </c>
      <c r="AB152" t="str">
        <f t="shared" si="31"/>
        <v>Oct 2019 - Sep 2020</v>
      </c>
    </row>
    <row r="153" spans="1:28" x14ac:dyDescent="0.2">
      <c r="A153">
        <f t="shared" si="28"/>
        <v>2020</v>
      </c>
      <c r="B153" s="259">
        <v>44105</v>
      </c>
      <c r="C153" s="169">
        <f>RevReqDetR!Q153</f>
        <v>20689400.629999999</v>
      </c>
      <c r="D153" s="260">
        <f>RevReqDetR!U153</f>
        <v>493928</v>
      </c>
      <c r="E153" s="169">
        <f t="shared" ref="E153:E216" si="34">C153+D153</f>
        <v>21183328.629999999</v>
      </c>
      <c r="F153" s="169">
        <f>RevReqDetR!E153+RevReqDetR!V153</f>
        <v>187040.09420174887</v>
      </c>
      <c r="G153" s="169">
        <f>RevReqDetR!AG153</f>
        <v>0</v>
      </c>
      <c r="H153" s="169">
        <f t="shared" ref="H153:H216" si="35">(G152+G153)/2*$J$5</f>
        <v>0</v>
      </c>
      <c r="I153" s="260">
        <f>RevReqDetR!H153</f>
        <v>199038.97000000003</v>
      </c>
      <c r="J153" s="260">
        <f>RevReqDetR!M153</f>
        <v>199038.97000000003</v>
      </c>
      <c r="K153" s="169">
        <f t="shared" ref="K153:K216" si="36">I153-J153</f>
        <v>0</v>
      </c>
      <c r="L153" s="260">
        <f>RevReqDetR!N153</f>
        <v>811934.39</v>
      </c>
      <c r="M153" s="260">
        <f>RevReqDetR!AA153</f>
        <v>0</v>
      </c>
      <c r="N153" s="260">
        <f t="shared" ref="N153:N216" si="37">L153+M153</f>
        <v>811934.39</v>
      </c>
      <c r="O153" s="260">
        <f>RevReqDetR!AI153</f>
        <v>4529.7574946255636</v>
      </c>
      <c r="P153" s="260">
        <f>RevReqDetR!K153</f>
        <v>1010973.36</v>
      </c>
      <c r="Q153" s="260">
        <f>RevReqDetR!T153</f>
        <v>0</v>
      </c>
      <c r="R153" s="260">
        <f>RevReqDetR!W153</f>
        <v>5402</v>
      </c>
      <c r="S153" s="260">
        <f>RevReqDetR!X153</f>
        <v>0</v>
      </c>
      <c r="T153" s="260">
        <f>RevReqDetR!Y153</f>
        <v>517001.57</v>
      </c>
      <c r="U153" s="260">
        <f t="shared" ref="U153:U216" si="38">P153+Q153-R153+S153-T153</f>
        <v>488569.79</v>
      </c>
      <c r="V153" s="260">
        <f>RevReqDetR!L153</f>
        <v>0</v>
      </c>
      <c r="W153" s="260">
        <f t="shared" si="33"/>
        <v>514934.4516963744</v>
      </c>
      <c r="AA153" s="15">
        <v>2</v>
      </c>
      <c r="AB153" t="str">
        <f t="shared" si="31"/>
        <v>Oct 2020 - Sep 2021</v>
      </c>
    </row>
    <row r="154" spans="1:28" x14ac:dyDescent="0.2">
      <c r="A154">
        <f t="shared" si="28"/>
        <v>2020</v>
      </c>
      <c r="B154" s="259">
        <v>44136</v>
      </c>
      <c r="C154" s="169">
        <f>RevReqDetR!Q154</f>
        <v>20033525.980000012</v>
      </c>
      <c r="D154" s="260">
        <f>RevReqDetR!U154</f>
        <v>907816</v>
      </c>
      <c r="E154" s="169">
        <f t="shared" si="34"/>
        <v>20941341.980000012</v>
      </c>
      <c r="F154" s="169">
        <f>RevReqDetR!E154+RevReqDetR!V154</f>
        <v>170756.7664879589</v>
      </c>
      <c r="G154" s="169">
        <f>RevReqDetR!AG154</f>
        <v>0</v>
      </c>
      <c r="H154" s="169">
        <f t="shared" si="35"/>
        <v>0</v>
      </c>
      <c r="I154" s="260">
        <f>RevReqDetR!H154</f>
        <v>191525.35</v>
      </c>
      <c r="J154" s="260">
        <f>RevReqDetR!M154</f>
        <v>191492.45</v>
      </c>
      <c r="K154" s="169">
        <f t="shared" si="36"/>
        <v>32.899999999994179</v>
      </c>
      <c r="L154" s="260">
        <f>RevReqDetR!N154</f>
        <v>655907.54999999993</v>
      </c>
      <c r="M154" s="260">
        <f>RevReqDetR!AA154</f>
        <v>0</v>
      </c>
      <c r="N154" s="260">
        <f t="shared" si="37"/>
        <v>655907.54999999993</v>
      </c>
      <c r="O154" s="260">
        <f>RevReqDetR!AI154</f>
        <v>4529.7574946255636</v>
      </c>
      <c r="P154" s="260">
        <f>RevReqDetR!K154</f>
        <v>847400</v>
      </c>
      <c r="Q154" s="260">
        <f>RevReqDetR!T154</f>
        <v>0</v>
      </c>
      <c r="R154" s="260">
        <f>RevReqDetR!W154</f>
        <v>0</v>
      </c>
      <c r="S154" s="260">
        <f>RevReqDetR!X154</f>
        <v>0</v>
      </c>
      <c r="T154" s="260">
        <f>RevReqDetR!Y154</f>
        <v>433512</v>
      </c>
      <c r="U154" s="260">
        <f t="shared" si="38"/>
        <v>413888</v>
      </c>
      <c r="V154" s="260">
        <f>RevReqDetR!L154</f>
        <v>0</v>
      </c>
      <c r="W154" s="260">
        <f t="shared" si="33"/>
        <v>417273.17398258438</v>
      </c>
      <c r="AA154" s="15">
        <v>2</v>
      </c>
      <c r="AB154" t="str">
        <f t="shared" si="31"/>
        <v>Oct 2020 - Sep 2021</v>
      </c>
    </row>
    <row r="155" spans="1:28" x14ac:dyDescent="0.2">
      <c r="A155">
        <f t="shared" si="28"/>
        <v>2020</v>
      </c>
      <c r="B155" s="259">
        <v>44166</v>
      </c>
      <c r="C155" s="169">
        <f>RevReqDetR!Q155</f>
        <v>19548547.580000009</v>
      </c>
      <c r="D155" s="260">
        <f>RevReqDetR!U155</f>
        <v>327352</v>
      </c>
      <c r="E155" s="169">
        <f t="shared" si="34"/>
        <v>19875899.580000009</v>
      </c>
      <c r="F155" s="169">
        <f>RevReqDetR!E155+RevReqDetR!V155</f>
        <v>168738.155491121</v>
      </c>
      <c r="G155" s="169">
        <f>RevReqDetR!AG155</f>
        <v>0</v>
      </c>
      <c r="H155" s="169">
        <f t="shared" si="35"/>
        <v>0</v>
      </c>
      <c r="I155" s="260">
        <f>RevReqDetR!H155</f>
        <v>185452.93000000002</v>
      </c>
      <c r="J155" s="260">
        <f>RevReqDetR!M155</f>
        <v>185485.83000000005</v>
      </c>
      <c r="K155" s="169">
        <f t="shared" si="36"/>
        <v>-32.900000000023283</v>
      </c>
      <c r="L155" s="260">
        <f>RevReqDetR!N155</f>
        <v>484945.50000000006</v>
      </c>
      <c r="M155" s="260">
        <f>RevReqDetR!AA155</f>
        <v>0</v>
      </c>
      <c r="N155" s="260">
        <f t="shared" si="37"/>
        <v>484945.50000000006</v>
      </c>
      <c r="O155" s="260">
        <f>RevReqDetR!AI155</f>
        <v>4529.7574946255636</v>
      </c>
      <c r="P155" s="260">
        <f>RevReqDetR!K155</f>
        <v>670431.32999999996</v>
      </c>
      <c r="Q155" s="260">
        <f>RevReqDetR!T155</f>
        <v>0</v>
      </c>
      <c r="R155" s="260">
        <f>RevReqDetR!W155</f>
        <v>2856.49</v>
      </c>
      <c r="S155" s="260">
        <f>RevReqDetR!X155</f>
        <v>0</v>
      </c>
      <c r="T155" s="260">
        <f>RevReqDetR!Y155</f>
        <v>342873</v>
      </c>
      <c r="U155" s="260">
        <f t="shared" si="38"/>
        <v>324701.83999999997</v>
      </c>
      <c r="V155" s="260">
        <f>RevReqDetR!L155</f>
        <v>0</v>
      </c>
      <c r="W155" s="260">
        <f t="shared" si="33"/>
        <v>333544.47298574657</v>
      </c>
      <c r="AA155" s="15">
        <v>2</v>
      </c>
      <c r="AB155" t="str">
        <f t="shared" si="31"/>
        <v>Oct 2020 - Sep 2021</v>
      </c>
    </row>
    <row r="156" spans="1:28" x14ac:dyDescent="0.2">
      <c r="A156">
        <f t="shared" si="28"/>
        <v>2021</v>
      </c>
      <c r="B156" s="259">
        <v>44197</v>
      </c>
      <c r="C156" s="169">
        <f>RevReqDetR!Q156</f>
        <v>19339538.989999995</v>
      </c>
      <c r="D156" s="260">
        <f>RevReqDetR!U156</f>
        <v>517824</v>
      </c>
      <c r="E156" s="169">
        <f t="shared" si="34"/>
        <v>19857362.989999995</v>
      </c>
      <c r="F156" s="169">
        <f>RevReqDetR!E156+RevReqDetR!V156</f>
        <v>160267.05303834021</v>
      </c>
      <c r="G156" s="169">
        <f>RevReqDetR!AG156</f>
        <v>0</v>
      </c>
      <c r="H156" s="169">
        <f t="shared" si="35"/>
        <v>0</v>
      </c>
      <c r="I156" s="260">
        <f>RevReqDetR!H156</f>
        <v>180966.41000000006</v>
      </c>
      <c r="J156" s="260">
        <f>RevReqDetR!M156</f>
        <v>180966.41000000006</v>
      </c>
      <c r="K156" s="169">
        <f t="shared" si="36"/>
        <v>0</v>
      </c>
      <c r="L156" s="260">
        <f>RevReqDetR!N156</f>
        <v>209008.58999999994</v>
      </c>
      <c r="M156" s="260">
        <f>RevReqDetR!AA156</f>
        <v>0</v>
      </c>
      <c r="N156" s="260">
        <f t="shared" si="37"/>
        <v>209008.58999999994</v>
      </c>
      <c r="O156" s="260">
        <f>RevReqDetR!AI156</f>
        <v>8743.2540448000018</v>
      </c>
      <c r="P156" s="260">
        <f>RevReqDetR!K156</f>
        <v>389975</v>
      </c>
      <c r="Q156" s="260">
        <f>RevReqDetR!T156</f>
        <v>0</v>
      </c>
      <c r="R156" s="260">
        <f>RevReqDetR!W156</f>
        <v>0</v>
      </c>
      <c r="S156" s="260">
        <f>RevReqDetR!X156</f>
        <v>0</v>
      </c>
      <c r="T156" s="260">
        <f>RevReqDetR!Y156</f>
        <v>199503</v>
      </c>
      <c r="U156" s="260">
        <f t="shared" si="38"/>
        <v>190472</v>
      </c>
      <c r="V156" s="260">
        <f>RevReqDetR!L156</f>
        <v>0</v>
      </c>
      <c r="W156" s="260">
        <f t="shared" si="33"/>
        <v>187546.89708314015</v>
      </c>
      <c r="AA156" s="15">
        <v>1</v>
      </c>
      <c r="AB156" t="str">
        <f t="shared" si="31"/>
        <v>Oct 2020 - Sep 2021</v>
      </c>
    </row>
    <row r="157" spans="1:28" x14ac:dyDescent="0.2">
      <c r="A157">
        <f t="shared" si="28"/>
        <v>2021</v>
      </c>
      <c r="B157" s="259">
        <v>44228</v>
      </c>
      <c r="C157" s="169">
        <f>RevReqDetR!Q157</f>
        <v>19170873.840000007</v>
      </c>
      <c r="D157" s="260">
        <f>RevReqDetR!U157</f>
        <v>687648</v>
      </c>
      <c r="E157" s="169">
        <f t="shared" si="34"/>
        <v>19858521.840000007</v>
      </c>
      <c r="F157" s="169">
        <f>RevReqDetR!E157+RevReqDetR!V157</f>
        <v>159730.05082184594</v>
      </c>
      <c r="G157" s="169">
        <f>RevReqDetR!AG157</f>
        <v>0</v>
      </c>
      <c r="H157" s="169">
        <f t="shared" si="35"/>
        <v>0</v>
      </c>
      <c r="I157" s="260">
        <f>RevReqDetR!H157</f>
        <v>179034.85000000006</v>
      </c>
      <c r="J157" s="260">
        <f>RevReqDetR!M157</f>
        <v>178996.98000000007</v>
      </c>
      <c r="K157" s="169">
        <f t="shared" si="36"/>
        <v>37.869999999995343</v>
      </c>
      <c r="L157" s="260">
        <f>RevReqDetR!N157</f>
        <v>168703.01999999996</v>
      </c>
      <c r="M157" s="260">
        <f>RevReqDetR!AA157</f>
        <v>0</v>
      </c>
      <c r="N157" s="260">
        <f t="shared" si="37"/>
        <v>168703.01999999996</v>
      </c>
      <c r="O157" s="260">
        <f>RevReqDetR!AI157</f>
        <v>8743.2540448000018</v>
      </c>
      <c r="P157" s="260">
        <f>RevReqDetR!K157</f>
        <v>347700</v>
      </c>
      <c r="Q157" s="260">
        <f>RevReqDetR!T157</f>
        <v>0</v>
      </c>
      <c r="R157" s="260">
        <f>RevReqDetR!W157</f>
        <v>0</v>
      </c>
      <c r="S157" s="260">
        <f>RevReqDetR!X157</f>
        <v>0</v>
      </c>
      <c r="T157" s="260">
        <f>RevReqDetR!Y157</f>
        <v>177876</v>
      </c>
      <c r="U157" s="260">
        <f t="shared" si="38"/>
        <v>169824</v>
      </c>
      <c r="V157" s="260">
        <f>RevReqDetR!L157</f>
        <v>0</v>
      </c>
      <c r="W157" s="260">
        <f t="shared" si="33"/>
        <v>167314.45486664592</v>
      </c>
      <c r="AA157" s="15">
        <v>2</v>
      </c>
      <c r="AB157" t="str">
        <f t="shared" si="31"/>
        <v>Oct 2020 - Sep 2021</v>
      </c>
    </row>
    <row r="158" spans="1:28" x14ac:dyDescent="0.2">
      <c r="A158">
        <f t="shared" si="28"/>
        <v>2021</v>
      </c>
      <c r="B158" s="259">
        <v>44256</v>
      </c>
      <c r="C158" s="169">
        <f>RevReqDetR!Q158</f>
        <v>18915490.369999994</v>
      </c>
      <c r="D158" s="260">
        <f>RevReqDetR!U158</f>
        <v>211120</v>
      </c>
      <c r="E158" s="169">
        <f t="shared" si="34"/>
        <v>19126610.369999994</v>
      </c>
      <c r="F158" s="169">
        <f>RevReqDetR!E158+RevReqDetR!V158</f>
        <v>160001.1120299669</v>
      </c>
      <c r="G158" s="169">
        <f>RevReqDetR!AG158</f>
        <v>0</v>
      </c>
      <c r="H158" s="169">
        <f t="shared" si="35"/>
        <v>0</v>
      </c>
      <c r="I158" s="260">
        <f>RevReqDetR!H158</f>
        <v>177469.95000000004</v>
      </c>
      <c r="J158" s="260">
        <f>RevReqDetR!M158</f>
        <v>177464.73000000004</v>
      </c>
      <c r="K158" s="169">
        <f t="shared" si="36"/>
        <v>5.2200000000011642</v>
      </c>
      <c r="L158" s="260">
        <f>RevReqDetR!N158</f>
        <v>254785.2699999999</v>
      </c>
      <c r="M158" s="260">
        <f>RevReqDetR!AA158</f>
        <v>0</v>
      </c>
      <c r="N158" s="260">
        <f t="shared" si="37"/>
        <v>254785.2699999999</v>
      </c>
      <c r="O158" s="260">
        <f>RevReqDetR!AI158</f>
        <v>8743.2540448000018</v>
      </c>
      <c r="P158" s="260">
        <f>RevReqDetR!K158</f>
        <v>432250</v>
      </c>
      <c r="Q158" s="260">
        <f>RevReqDetR!T158</f>
        <v>0</v>
      </c>
      <c r="R158" s="260">
        <f>RevReqDetR!W158</f>
        <v>2163.7199999999998</v>
      </c>
      <c r="S158" s="260">
        <f>RevReqDetR!X158</f>
        <v>0</v>
      </c>
      <c r="T158" s="260">
        <f>RevReqDetR!Y158</f>
        <v>221130</v>
      </c>
      <c r="U158" s="260">
        <f t="shared" si="38"/>
        <v>208956.28000000003</v>
      </c>
      <c r="V158" s="260">
        <f>RevReqDetR!L158</f>
        <v>0</v>
      </c>
      <c r="W158" s="260">
        <f t="shared" si="33"/>
        <v>214568.13607476681</v>
      </c>
      <c r="AA158" s="15">
        <v>2</v>
      </c>
      <c r="AB158" t="str">
        <f t="shared" si="31"/>
        <v>Oct 2020 - Sep 2021</v>
      </c>
    </row>
    <row r="159" spans="1:28" x14ac:dyDescent="0.2">
      <c r="A159">
        <f t="shared" si="28"/>
        <v>2021</v>
      </c>
      <c r="B159" s="259">
        <v>44287</v>
      </c>
      <c r="C159" s="169">
        <f>RevReqDetR!Q159</f>
        <v>18559076.43</v>
      </c>
      <c r="D159" s="260">
        <f>RevReqDetR!U159</f>
        <v>470728</v>
      </c>
      <c r="E159" s="169">
        <f t="shared" si="34"/>
        <v>19029804.43</v>
      </c>
      <c r="F159" s="169">
        <f>RevReqDetR!E159+RevReqDetR!V159</f>
        <v>154173.46237407753</v>
      </c>
      <c r="G159" s="169">
        <f>RevReqDetR!AG159</f>
        <v>0</v>
      </c>
      <c r="H159" s="169">
        <f t="shared" si="35"/>
        <v>0</v>
      </c>
      <c r="I159" s="260">
        <f>RevReqDetR!H159</f>
        <v>175111.05999999991</v>
      </c>
      <c r="J159" s="260">
        <f>RevReqDetR!M159</f>
        <v>175150.89999999994</v>
      </c>
      <c r="K159" s="169">
        <f t="shared" si="36"/>
        <v>-39.840000000025611</v>
      </c>
      <c r="L159" s="260">
        <f>RevReqDetR!N159</f>
        <v>356374.09999999992</v>
      </c>
      <c r="M159" s="260">
        <f>RevReqDetR!AA159</f>
        <v>0</v>
      </c>
      <c r="N159" s="260">
        <f t="shared" si="37"/>
        <v>356374.09999999992</v>
      </c>
      <c r="O159" s="260">
        <f>RevReqDetR!AI159</f>
        <v>8743.2540448000018</v>
      </c>
      <c r="P159" s="260">
        <f>RevReqDetR!K159</f>
        <v>531525</v>
      </c>
      <c r="Q159" s="260">
        <f>RevReqDetR!T159</f>
        <v>0</v>
      </c>
      <c r="R159" s="260">
        <f>RevReqDetR!W159</f>
        <v>0</v>
      </c>
      <c r="S159" s="260">
        <f>RevReqDetR!X159</f>
        <v>0</v>
      </c>
      <c r="T159" s="260">
        <f>RevReqDetR!Y159</f>
        <v>271917</v>
      </c>
      <c r="U159" s="260">
        <f t="shared" si="38"/>
        <v>259608</v>
      </c>
      <c r="V159" s="260">
        <f>RevReqDetR!L159</f>
        <v>0</v>
      </c>
      <c r="W159" s="260">
        <f t="shared" si="33"/>
        <v>259722.65641887748</v>
      </c>
      <c r="AA159" s="15">
        <v>2</v>
      </c>
      <c r="AB159" t="str">
        <f t="shared" si="31"/>
        <v>Oct 2020 - Sep 2021</v>
      </c>
    </row>
    <row r="160" spans="1:28" x14ac:dyDescent="0.2">
      <c r="A160">
        <f t="shared" si="28"/>
        <v>2021</v>
      </c>
      <c r="B160" s="259">
        <v>44317</v>
      </c>
      <c r="C160" s="169">
        <f>RevReqDetR!Q160</f>
        <v>17989206.569999997</v>
      </c>
      <c r="D160" s="260">
        <f>RevReqDetR!U160</f>
        <v>833344</v>
      </c>
      <c r="E160" s="169">
        <f t="shared" si="34"/>
        <v>18822550.569999997</v>
      </c>
      <c r="F160" s="169">
        <f>RevReqDetR!E160+RevReqDetR!V160</f>
        <v>153516.7023529954</v>
      </c>
      <c r="G160" s="169">
        <f>RevReqDetR!AG160</f>
        <v>0</v>
      </c>
      <c r="H160" s="169">
        <f t="shared" si="35"/>
        <v>0</v>
      </c>
      <c r="I160" s="260">
        <f>RevReqDetR!H160</f>
        <v>171813</v>
      </c>
      <c r="J160" s="260">
        <f>RevReqDetR!M160</f>
        <v>171813</v>
      </c>
      <c r="K160" s="169">
        <f t="shared" si="36"/>
        <v>0</v>
      </c>
      <c r="L160" s="260">
        <f>RevReqDetR!N160</f>
        <v>569869.85999999987</v>
      </c>
      <c r="M160" s="260">
        <f>RevReqDetR!AA160</f>
        <v>0</v>
      </c>
      <c r="N160" s="260">
        <f t="shared" si="37"/>
        <v>569869.85999999987</v>
      </c>
      <c r="O160" s="260">
        <f>RevReqDetR!AI160</f>
        <v>8743.2540448000018</v>
      </c>
      <c r="P160" s="260">
        <f>RevReqDetR!K160</f>
        <v>741682.86</v>
      </c>
      <c r="Q160" s="260">
        <f>RevReqDetR!T160</f>
        <v>0</v>
      </c>
      <c r="R160" s="260">
        <f>RevReqDetR!W160</f>
        <v>0</v>
      </c>
      <c r="S160" s="260">
        <f>RevReqDetR!X160</f>
        <v>0</v>
      </c>
      <c r="T160" s="260">
        <f>RevReqDetR!Y160</f>
        <v>379127.39</v>
      </c>
      <c r="U160" s="260">
        <f t="shared" si="38"/>
        <v>362555.47</v>
      </c>
      <c r="V160" s="260">
        <f>RevReqDetR!L160</f>
        <v>0</v>
      </c>
      <c r="W160" s="260">
        <f t="shared" si="33"/>
        <v>369574.34639779525</v>
      </c>
      <c r="AA160" s="15">
        <v>2</v>
      </c>
      <c r="AB160" t="str">
        <f t="shared" si="31"/>
        <v>Oct 2020 - Sep 2021</v>
      </c>
    </row>
    <row r="161" spans="1:28" x14ac:dyDescent="0.2">
      <c r="A161">
        <f t="shared" si="28"/>
        <v>2021</v>
      </c>
      <c r="B161" s="259">
        <v>44348</v>
      </c>
      <c r="C161" s="169">
        <f>RevReqDetR!Q161</f>
        <v>17341592.099999998</v>
      </c>
      <c r="D161" s="260">
        <f>RevReqDetR!U161</f>
        <v>397648</v>
      </c>
      <c r="E161" s="169">
        <f t="shared" si="34"/>
        <v>17739240.099999998</v>
      </c>
      <c r="F161" s="169">
        <f>RevReqDetR!E161+RevReqDetR!V161</f>
        <v>151470.37250267353</v>
      </c>
      <c r="G161" s="169">
        <f>RevReqDetR!AG161</f>
        <v>0</v>
      </c>
      <c r="H161" s="169">
        <f t="shared" si="35"/>
        <v>0</v>
      </c>
      <c r="I161" s="260">
        <f>RevReqDetR!H161</f>
        <v>166538.74000000005</v>
      </c>
      <c r="J161" s="260">
        <f>RevReqDetR!M161</f>
        <v>166538.74000000005</v>
      </c>
      <c r="K161" s="169">
        <f t="shared" si="36"/>
        <v>0</v>
      </c>
      <c r="L161" s="260">
        <f>RevReqDetR!N161</f>
        <v>647614.46999999974</v>
      </c>
      <c r="M161" s="260">
        <f>RevReqDetR!AA161</f>
        <v>0</v>
      </c>
      <c r="N161" s="260">
        <f t="shared" si="37"/>
        <v>647614.46999999974</v>
      </c>
      <c r="O161" s="260">
        <f>RevReqDetR!AI161</f>
        <v>8743.2540448000018</v>
      </c>
      <c r="P161" s="260">
        <f>RevReqDetR!K161</f>
        <v>814153.21</v>
      </c>
      <c r="Q161" s="260">
        <f>RevReqDetR!T161</f>
        <v>0</v>
      </c>
      <c r="R161" s="260">
        <f>RevReqDetR!W161</f>
        <v>2622.16</v>
      </c>
      <c r="S161" s="260">
        <f>RevReqDetR!X161</f>
        <v>0</v>
      </c>
      <c r="T161" s="260">
        <f>RevReqDetR!Y161</f>
        <v>416502</v>
      </c>
      <c r="U161" s="260">
        <f t="shared" si="38"/>
        <v>395029.04999999993</v>
      </c>
      <c r="V161" s="260">
        <f>RevReqDetR!L161</f>
        <v>0</v>
      </c>
      <c r="W161" s="260">
        <f t="shared" si="33"/>
        <v>412799.04654747329</v>
      </c>
      <c r="AA161" s="15">
        <v>1</v>
      </c>
      <c r="AB161" t="str">
        <f t="shared" si="31"/>
        <v>Oct 2020 - Sep 2021</v>
      </c>
    </row>
    <row r="162" spans="1:28" x14ac:dyDescent="0.2">
      <c r="A162">
        <f t="shared" si="28"/>
        <v>2021</v>
      </c>
      <c r="B162" s="259">
        <v>44378</v>
      </c>
      <c r="C162" s="169">
        <f>RevReqDetR!Q162</f>
        <v>16546421.609999998</v>
      </c>
      <c r="D162" s="260">
        <f>RevReqDetR!U162</f>
        <v>466784</v>
      </c>
      <c r="E162" s="169">
        <f t="shared" si="34"/>
        <v>17013205.609999999</v>
      </c>
      <c r="F162" s="169">
        <f>RevReqDetR!E162+RevReqDetR!V162</f>
        <v>143027.90068989497</v>
      </c>
      <c r="G162" s="169">
        <f>RevReqDetR!AG162</f>
        <v>0</v>
      </c>
      <c r="H162" s="169">
        <f t="shared" si="35"/>
        <v>0</v>
      </c>
      <c r="I162" s="260">
        <f>RevReqDetR!H162</f>
        <v>160544.69</v>
      </c>
      <c r="J162" s="260">
        <f>RevReqDetR!M162</f>
        <v>160544.69</v>
      </c>
      <c r="K162" s="169">
        <f t="shared" si="36"/>
        <v>0</v>
      </c>
      <c r="L162" s="260">
        <f>RevReqDetR!N162</f>
        <v>795170.49000000022</v>
      </c>
      <c r="M162" s="260">
        <f>RevReqDetR!AA162</f>
        <v>0</v>
      </c>
      <c r="N162" s="260">
        <f t="shared" si="37"/>
        <v>795170.49000000022</v>
      </c>
      <c r="O162" s="260">
        <f>RevReqDetR!AI162</f>
        <v>8743.2540448000018</v>
      </c>
      <c r="P162" s="260">
        <f>RevReqDetR!K162</f>
        <v>955715.18</v>
      </c>
      <c r="Q162" s="260">
        <f>RevReqDetR!T162</f>
        <v>0</v>
      </c>
      <c r="R162" s="260">
        <f>RevReqDetR!W162</f>
        <v>1251.22</v>
      </c>
      <c r="S162" s="260">
        <f>RevReqDetR!X162</f>
        <v>0</v>
      </c>
      <c r="T162" s="260">
        <f>RevReqDetR!Y162</f>
        <v>488916</v>
      </c>
      <c r="U162" s="260">
        <f t="shared" si="38"/>
        <v>465547.96000000008</v>
      </c>
      <c r="V162" s="260">
        <f>RevReqDetR!L162</f>
        <v>0</v>
      </c>
      <c r="W162" s="260">
        <f t="shared" si="33"/>
        <v>481393.68473469513</v>
      </c>
      <c r="AA162" s="15">
        <v>2</v>
      </c>
      <c r="AB162" t="str">
        <f t="shared" si="31"/>
        <v>Oct 2020 - Sep 2021</v>
      </c>
    </row>
    <row r="163" spans="1:28" x14ac:dyDescent="0.2">
      <c r="A163">
        <f t="shared" si="28"/>
        <v>2021</v>
      </c>
      <c r="B163" s="259">
        <v>44409</v>
      </c>
      <c r="C163" s="169">
        <f>RevReqDetR!Q163</f>
        <v>15775464.700000001</v>
      </c>
      <c r="D163" s="260">
        <f>RevReqDetR!U163</f>
        <v>918488</v>
      </c>
      <c r="E163" s="169">
        <f t="shared" si="34"/>
        <v>16693952.700000001</v>
      </c>
      <c r="F163" s="169">
        <f>RevReqDetR!E163+RevReqDetR!V163</f>
        <v>137289.32884440757</v>
      </c>
      <c r="G163" s="169">
        <f>RevReqDetR!AG163</f>
        <v>0</v>
      </c>
      <c r="H163" s="169">
        <f t="shared" si="35"/>
        <v>0</v>
      </c>
      <c r="I163" s="260">
        <f>RevReqDetR!H163</f>
        <v>153184.53000000006</v>
      </c>
      <c r="J163" s="260">
        <f>RevReqDetR!M163</f>
        <v>153184.53000000006</v>
      </c>
      <c r="K163" s="169">
        <f t="shared" si="36"/>
        <v>0</v>
      </c>
      <c r="L163" s="260">
        <f>RevReqDetR!N163</f>
        <v>770956.90999999992</v>
      </c>
      <c r="M163" s="260">
        <f>RevReqDetR!AA163</f>
        <v>0</v>
      </c>
      <c r="N163" s="260">
        <f t="shared" si="37"/>
        <v>770956.90999999992</v>
      </c>
      <c r="O163" s="260">
        <f>RevReqDetR!AI163</f>
        <v>8743.2540448000018</v>
      </c>
      <c r="P163" s="260">
        <f>RevReqDetR!K163</f>
        <v>924141.44000000006</v>
      </c>
      <c r="Q163" s="260">
        <f>RevReqDetR!T163</f>
        <v>0</v>
      </c>
      <c r="R163" s="260">
        <f>RevReqDetR!W163</f>
        <v>0</v>
      </c>
      <c r="S163" s="260">
        <f>RevReqDetR!X163</f>
        <v>0</v>
      </c>
      <c r="T163" s="260">
        <f>RevReqDetR!Y163</f>
        <v>472437.44</v>
      </c>
      <c r="U163" s="260">
        <f t="shared" si="38"/>
        <v>451704.00000000006</v>
      </c>
      <c r="V163" s="260">
        <f>RevReqDetR!L163</f>
        <v>0</v>
      </c>
      <c r="W163" s="260">
        <f t="shared" si="33"/>
        <v>465285.49288920738</v>
      </c>
      <c r="AA163" s="15">
        <v>2</v>
      </c>
      <c r="AB163" t="str">
        <f t="shared" si="31"/>
        <v>Oct 2020 - Sep 2021</v>
      </c>
    </row>
    <row r="164" spans="1:28" x14ac:dyDescent="0.2">
      <c r="A164">
        <f t="shared" si="28"/>
        <v>2021</v>
      </c>
      <c r="B164" s="259">
        <v>44440</v>
      </c>
      <c r="C164" s="169">
        <f>RevReqDetR!Q164</f>
        <v>15019172.929999996</v>
      </c>
      <c r="D164" s="260">
        <f>RevReqDetR!U164</f>
        <v>1359288</v>
      </c>
      <c r="E164" s="169">
        <f t="shared" si="34"/>
        <v>16378460.929999996</v>
      </c>
      <c r="F164" s="169">
        <f>RevReqDetR!E164+RevReqDetR!V164</f>
        <v>134540.31533869286</v>
      </c>
      <c r="G164" s="169">
        <f>RevReqDetR!AG164</f>
        <v>0</v>
      </c>
      <c r="H164" s="169">
        <f t="shared" si="35"/>
        <v>0</v>
      </c>
      <c r="I164" s="260">
        <f>RevReqDetR!H164</f>
        <v>146048.58999999997</v>
      </c>
      <c r="J164" s="260">
        <f>RevReqDetR!M164</f>
        <v>146048.58999999997</v>
      </c>
      <c r="K164" s="169">
        <f t="shared" si="36"/>
        <v>0</v>
      </c>
      <c r="L164" s="260">
        <f>RevReqDetR!N164</f>
        <v>756291.77</v>
      </c>
      <c r="M164" s="260">
        <f>RevReqDetR!AA164</f>
        <v>0</v>
      </c>
      <c r="N164" s="260">
        <f t="shared" si="37"/>
        <v>756291.77</v>
      </c>
      <c r="O164" s="260">
        <f>RevReqDetR!AI164</f>
        <v>8743.2540448000018</v>
      </c>
      <c r="P164" s="260">
        <f>RevReqDetR!K164</f>
        <v>902340.36</v>
      </c>
      <c r="Q164" s="260">
        <f>RevReqDetR!T164</f>
        <v>0</v>
      </c>
      <c r="R164" s="260">
        <f>RevReqDetR!W164</f>
        <v>0</v>
      </c>
      <c r="S164" s="260">
        <f>RevReqDetR!X164</f>
        <v>0</v>
      </c>
      <c r="T164" s="260">
        <f>RevReqDetR!Y164</f>
        <v>461540.36</v>
      </c>
      <c r="U164" s="260">
        <f t="shared" si="38"/>
        <v>440800</v>
      </c>
      <c r="V164" s="260">
        <f>RevReqDetR!L164</f>
        <v>0</v>
      </c>
      <c r="W164" s="260">
        <f t="shared" si="33"/>
        <v>458775.33938349283</v>
      </c>
      <c r="AA164" s="15">
        <v>2</v>
      </c>
      <c r="AB164" t="str">
        <f t="shared" si="31"/>
        <v>Oct 2020 - Sep 2021</v>
      </c>
    </row>
    <row r="165" spans="1:28" hidden="1" outlineLevel="1" x14ac:dyDescent="0.2">
      <c r="A165">
        <f t="shared" si="28"/>
        <v>2021</v>
      </c>
      <c r="B165" s="259">
        <v>44470</v>
      </c>
      <c r="C165" s="169">
        <f>RevReqDetR!Q165</f>
        <v>14346446.34</v>
      </c>
      <c r="D165" s="260">
        <f>RevReqDetR!U165</f>
        <v>396488</v>
      </c>
      <c r="E165" s="169">
        <f t="shared" si="34"/>
        <v>14742934.34</v>
      </c>
      <c r="F165" s="169">
        <f>RevReqDetR!E165+RevReqDetR!V165</f>
        <v>131937.60458458675</v>
      </c>
      <c r="G165" s="169">
        <f>RevReqDetR!AG165</f>
        <v>0</v>
      </c>
      <c r="H165" s="169">
        <f t="shared" si="35"/>
        <v>0</v>
      </c>
      <c r="I165" s="260">
        <f>RevReqDetR!H165</f>
        <v>139048.41</v>
      </c>
      <c r="J165" s="260">
        <f>RevReqDetR!M165</f>
        <v>139048.41</v>
      </c>
      <c r="K165" s="169">
        <f t="shared" si="36"/>
        <v>0</v>
      </c>
      <c r="L165" s="260">
        <f>RevReqDetR!N165</f>
        <v>672726.59</v>
      </c>
      <c r="M165" s="260">
        <f>RevReqDetR!AA165</f>
        <v>0</v>
      </c>
      <c r="N165" s="260">
        <f t="shared" si="37"/>
        <v>672726.59</v>
      </c>
      <c r="O165" s="260">
        <f>RevReqDetR!AI165</f>
        <v>7630.7247146502441</v>
      </c>
      <c r="P165" s="260">
        <f>RevReqDetR!K165</f>
        <v>811775</v>
      </c>
      <c r="Q165" s="260">
        <f>RevReqDetR!T165</f>
        <v>0</v>
      </c>
      <c r="R165" s="260">
        <f>RevReqDetR!W165</f>
        <v>4277.07</v>
      </c>
      <c r="S165" s="260">
        <f>RevReqDetR!X165</f>
        <v>0</v>
      </c>
      <c r="T165" s="260">
        <f>RevReqDetR!Y165</f>
        <v>415287</v>
      </c>
      <c r="U165" s="260">
        <f t="shared" si="38"/>
        <v>392210.93000000005</v>
      </c>
      <c r="V165" s="260">
        <f>RevReqDetR!L165</f>
        <v>0</v>
      </c>
      <c r="W165" s="260">
        <f t="shared" si="33"/>
        <v>420083.9892992368</v>
      </c>
      <c r="AA165" s="15">
        <v>2</v>
      </c>
      <c r="AB165" t="str">
        <f t="shared" si="31"/>
        <v>Oct 2021 - Sep 2022</v>
      </c>
    </row>
    <row r="166" spans="1:28" hidden="1" outlineLevel="1" x14ac:dyDescent="0.2">
      <c r="A166">
        <f t="shared" si="28"/>
        <v>2021</v>
      </c>
      <c r="B166" s="259">
        <v>44501</v>
      </c>
      <c r="C166" s="169">
        <f>RevReqDetR!Q166</f>
        <v>13791943.25</v>
      </c>
      <c r="D166" s="260">
        <f>RevReqDetR!U166</f>
        <v>732192</v>
      </c>
      <c r="E166" s="169">
        <f t="shared" si="34"/>
        <v>14524135.25</v>
      </c>
      <c r="F166" s="169">
        <f>RevReqDetR!E166+RevReqDetR!V166</f>
        <v>118848.18601445542</v>
      </c>
      <c r="G166" s="169">
        <f>RevReqDetR!AG166</f>
        <v>0</v>
      </c>
      <c r="H166" s="169">
        <f t="shared" si="35"/>
        <v>0</v>
      </c>
      <c r="I166" s="260">
        <f>RevReqDetR!H166</f>
        <v>132821.90999999997</v>
      </c>
      <c r="J166" s="260">
        <f>RevReqDetR!M166</f>
        <v>132819.35999999999</v>
      </c>
      <c r="K166" s="169">
        <f t="shared" si="36"/>
        <v>2.5499999999883585</v>
      </c>
      <c r="L166" s="260">
        <f>RevReqDetR!N166</f>
        <v>554505.6399999999</v>
      </c>
      <c r="M166" s="260">
        <f>RevReqDetR!AA166</f>
        <v>0</v>
      </c>
      <c r="N166" s="260">
        <f t="shared" si="37"/>
        <v>554505.6399999999</v>
      </c>
      <c r="O166" s="260">
        <f>RevReqDetR!AI166</f>
        <v>7630.7247146502441</v>
      </c>
      <c r="P166" s="260">
        <f>RevReqDetR!K166</f>
        <v>687325</v>
      </c>
      <c r="Q166" s="260">
        <f>RevReqDetR!T166</f>
        <v>0</v>
      </c>
      <c r="R166" s="260">
        <f>RevReqDetR!W166</f>
        <v>0</v>
      </c>
      <c r="S166" s="260">
        <f>RevReqDetR!X166</f>
        <v>0</v>
      </c>
      <c r="T166" s="260">
        <f>RevReqDetR!Y166</f>
        <v>351621</v>
      </c>
      <c r="U166" s="260">
        <f t="shared" si="38"/>
        <v>335704</v>
      </c>
      <c r="V166" s="260">
        <f>RevReqDetR!L166</f>
        <v>0</v>
      </c>
      <c r="W166" s="260">
        <f t="shared" si="33"/>
        <v>345278.00072910555</v>
      </c>
      <c r="AA166" s="15">
        <v>1</v>
      </c>
      <c r="AB166" t="str">
        <f t="shared" si="31"/>
        <v>Oct 2021 - Sep 2022</v>
      </c>
    </row>
    <row r="167" spans="1:28" hidden="1" outlineLevel="1" x14ac:dyDescent="0.2">
      <c r="A167">
        <f t="shared" si="28"/>
        <v>2021</v>
      </c>
      <c r="B167" s="259">
        <v>44531</v>
      </c>
      <c r="C167" s="169">
        <f>RevReqDetR!Q167</f>
        <v>13359606.390000002</v>
      </c>
      <c r="D167" s="260">
        <f>RevReqDetR!U167</f>
        <v>273528</v>
      </c>
      <c r="E167" s="169">
        <f t="shared" si="34"/>
        <v>13633134.390000002</v>
      </c>
      <c r="F167" s="169">
        <f>RevReqDetR!E167+RevReqDetR!V167</f>
        <v>117031.51413459585</v>
      </c>
      <c r="G167" s="169">
        <f>RevReqDetR!AG167</f>
        <v>0</v>
      </c>
      <c r="H167" s="169">
        <f t="shared" si="35"/>
        <v>0</v>
      </c>
      <c r="I167" s="260">
        <f>RevReqDetR!H167</f>
        <v>127688.13999999998</v>
      </c>
      <c r="J167" s="260">
        <f>RevReqDetR!M167</f>
        <v>127690.68999999999</v>
      </c>
      <c r="K167" s="169">
        <f t="shared" si="36"/>
        <v>-2.5500000000029104</v>
      </c>
      <c r="L167" s="260">
        <f>RevReqDetR!N167</f>
        <v>432334.30999999994</v>
      </c>
      <c r="M167" s="260">
        <f>RevReqDetR!AA167</f>
        <v>0</v>
      </c>
      <c r="N167" s="260">
        <f t="shared" si="37"/>
        <v>432334.30999999994</v>
      </c>
      <c r="O167" s="260">
        <f>RevReqDetR!AI167</f>
        <v>7630.7247146502441</v>
      </c>
      <c r="P167" s="260">
        <f>RevReqDetR!K167</f>
        <v>560025</v>
      </c>
      <c r="Q167" s="260">
        <f>RevReqDetR!T167</f>
        <v>0</v>
      </c>
      <c r="R167" s="260">
        <f>RevReqDetR!W167</f>
        <v>2303.88</v>
      </c>
      <c r="S167" s="260">
        <f>RevReqDetR!X167</f>
        <v>0</v>
      </c>
      <c r="T167" s="260">
        <f>RevReqDetR!Y167</f>
        <v>286497</v>
      </c>
      <c r="U167" s="260">
        <f t="shared" si="38"/>
        <v>271224.12</v>
      </c>
      <c r="V167" s="260">
        <f>RevReqDetR!L167</f>
        <v>0</v>
      </c>
      <c r="W167" s="260">
        <f t="shared" si="33"/>
        <v>285774.97884924593</v>
      </c>
      <c r="AA167" s="15">
        <v>2</v>
      </c>
      <c r="AB167" t="str">
        <f t="shared" si="31"/>
        <v>Oct 2021 - Sep 2022</v>
      </c>
    </row>
    <row r="168" spans="1:28" hidden="1" outlineLevel="1" x14ac:dyDescent="0.2">
      <c r="A168">
        <f t="shared" si="28"/>
        <v>2022</v>
      </c>
      <c r="B168" s="259">
        <v>44562</v>
      </c>
      <c r="C168" s="169">
        <f>RevReqDetR!Q168</f>
        <v>13128216.139999999</v>
      </c>
      <c r="D168" s="260">
        <f>RevReqDetR!U168</f>
        <v>447064</v>
      </c>
      <c r="E168" s="169">
        <f t="shared" si="34"/>
        <v>13575280.139999999</v>
      </c>
      <c r="F168" s="169">
        <f>RevReqDetR!E168+RevReqDetR!V168</f>
        <v>109948.1401633424</v>
      </c>
      <c r="G168" s="169">
        <f>RevReqDetR!AG168</f>
        <v>0</v>
      </c>
      <c r="H168" s="169">
        <f t="shared" si="35"/>
        <v>0</v>
      </c>
      <c r="I168" s="260">
        <f>RevReqDetR!H168</f>
        <v>123687.23999999996</v>
      </c>
      <c r="J168" s="260">
        <f>RevReqDetR!M168</f>
        <v>123687.23999999996</v>
      </c>
      <c r="K168" s="169">
        <f t="shared" si="36"/>
        <v>0</v>
      </c>
      <c r="L168" s="260">
        <f>RevReqDetR!N168</f>
        <v>231389.46999999997</v>
      </c>
      <c r="M168" s="260">
        <f>RevReqDetR!AA168</f>
        <v>0</v>
      </c>
      <c r="N168" s="260">
        <f t="shared" si="37"/>
        <v>231389.46999999997</v>
      </c>
      <c r="O168" s="260">
        <f>RevReqDetR!AI168</f>
        <v>7630.7247146502441</v>
      </c>
      <c r="P168" s="260">
        <f>RevReqDetR!K168</f>
        <v>355076.71</v>
      </c>
      <c r="Q168" s="260">
        <f>RevReqDetR!T168</f>
        <v>0</v>
      </c>
      <c r="R168" s="260">
        <f>RevReqDetR!W168</f>
        <v>0</v>
      </c>
      <c r="S168" s="260">
        <f>RevReqDetR!X168</f>
        <v>0</v>
      </c>
      <c r="T168" s="260">
        <f>RevReqDetR!Y168</f>
        <v>181540.71</v>
      </c>
      <c r="U168" s="260">
        <f t="shared" si="38"/>
        <v>173536.00000000003</v>
      </c>
      <c r="V168" s="260">
        <f>RevReqDetR!L168</f>
        <v>0</v>
      </c>
      <c r="W168" s="260">
        <f t="shared" si="33"/>
        <v>175432.3348779926</v>
      </c>
      <c r="AA168" s="15">
        <v>2</v>
      </c>
      <c r="AB168" t="str">
        <f t="shared" si="31"/>
        <v>Oct 2021 - Sep 2022</v>
      </c>
    </row>
    <row r="169" spans="1:28" hidden="1" outlineLevel="1" x14ac:dyDescent="0.2">
      <c r="A169">
        <f t="shared" si="28"/>
        <v>2022</v>
      </c>
      <c r="B169" s="259">
        <v>44593</v>
      </c>
      <c r="C169" s="169">
        <f>RevReqDetR!Q169</f>
        <v>12930491.230000002</v>
      </c>
      <c r="D169" s="260">
        <f>RevReqDetR!U169</f>
        <v>603200</v>
      </c>
      <c r="E169" s="169">
        <f t="shared" si="34"/>
        <v>13533691.230000002</v>
      </c>
      <c r="F169" s="169">
        <f>RevReqDetR!E169+RevReqDetR!V169</f>
        <v>109148.84347473971</v>
      </c>
      <c r="G169" s="169">
        <f>RevReqDetR!AG169</f>
        <v>0</v>
      </c>
      <c r="H169" s="169">
        <f t="shared" si="35"/>
        <v>0</v>
      </c>
      <c r="I169" s="260">
        <f>RevReqDetR!H169</f>
        <v>121544.98000000001</v>
      </c>
      <c r="J169" s="260">
        <f>RevReqDetR!M169</f>
        <v>121544.98000000001</v>
      </c>
      <c r="K169" s="169">
        <f t="shared" si="36"/>
        <v>0</v>
      </c>
      <c r="L169" s="260">
        <f>RevReqDetR!N169</f>
        <v>197724.91</v>
      </c>
      <c r="M169" s="260">
        <f>RevReqDetR!AA169</f>
        <v>0</v>
      </c>
      <c r="N169" s="260">
        <f t="shared" si="37"/>
        <v>197724.91</v>
      </c>
      <c r="O169" s="260">
        <f>RevReqDetR!AI169</f>
        <v>7630.7247146502441</v>
      </c>
      <c r="P169" s="260">
        <f>RevReqDetR!K169</f>
        <v>319269.89</v>
      </c>
      <c r="Q169" s="260">
        <f>RevReqDetR!T169</f>
        <v>0</v>
      </c>
      <c r="R169" s="260">
        <f>RevReqDetR!W169</f>
        <v>0</v>
      </c>
      <c r="S169" s="260">
        <f>RevReqDetR!X169</f>
        <v>0</v>
      </c>
      <c r="T169" s="260">
        <f>RevReqDetR!Y169</f>
        <v>163133.89000000001</v>
      </c>
      <c r="U169" s="260">
        <f t="shared" si="38"/>
        <v>156136</v>
      </c>
      <c r="V169" s="260">
        <f>RevReqDetR!L169</f>
        <v>0</v>
      </c>
      <c r="W169" s="260">
        <f t="shared" si="33"/>
        <v>158368.47818938998</v>
      </c>
      <c r="AA169" s="15">
        <v>2</v>
      </c>
      <c r="AB169" t="str">
        <f t="shared" si="31"/>
        <v>Oct 2021 - Sep 2022</v>
      </c>
    </row>
    <row r="170" spans="1:28" hidden="1" outlineLevel="1" x14ac:dyDescent="0.2">
      <c r="A170">
        <f t="shared" si="28"/>
        <v>2022</v>
      </c>
      <c r="B170" s="259">
        <v>44621</v>
      </c>
      <c r="C170" s="169">
        <f>RevReqDetR!Q170</f>
        <v>12656430.600000001</v>
      </c>
      <c r="D170" s="260">
        <f>RevReqDetR!U170</f>
        <v>192328</v>
      </c>
      <c r="E170" s="169">
        <f t="shared" si="34"/>
        <v>12848758.600000001</v>
      </c>
      <c r="F170" s="169">
        <f>RevReqDetR!E170+RevReqDetR!V170</f>
        <v>109042.9348187945</v>
      </c>
      <c r="G170" s="169">
        <f>RevReqDetR!AG170</f>
        <v>0</v>
      </c>
      <c r="H170" s="169">
        <f t="shared" si="35"/>
        <v>0</v>
      </c>
      <c r="I170" s="260">
        <f>RevReqDetR!H170</f>
        <v>119714.37</v>
      </c>
      <c r="J170" s="260">
        <f>RevReqDetR!M170</f>
        <v>119714.37</v>
      </c>
      <c r="K170" s="169">
        <f t="shared" si="36"/>
        <v>0</v>
      </c>
      <c r="L170" s="260">
        <f>RevReqDetR!N170</f>
        <v>274060.63</v>
      </c>
      <c r="M170" s="260">
        <f>RevReqDetR!AA170</f>
        <v>0</v>
      </c>
      <c r="N170" s="260">
        <f t="shared" si="37"/>
        <v>274060.63</v>
      </c>
      <c r="O170" s="260">
        <f>RevReqDetR!AI170</f>
        <v>7630.7247146502441</v>
      </c>
      <c r="P170" s="260">
        <f>RevReqDetR!K170</f>
        <v>393775</v>
      </c>
      <c r="Q170" s="260">
        <f>RevReqDetR!T170</f>
        <v>0</v>
      </c>
      <c r="R170" s="260">
        <f>RevReqDetR!W170</f>
        <v>1898</v>
      </c>
      <c r="S170" s="260">
        <f>RevReqDetR!X170</f>
        <v>0</v>
      </c>
      <c r="T170" s="260">
        <f>RevReqDetR!Y170</f>
        <v>201447</v>
      </c>
      <c r="U170" s="260">
        <f t="shared" si="38"/>
        <v>190430</v>
      </c>
      <c r="V170" s="260">
        <f>RevReqDetR!L170</f>
        <v>0</v>
      </c>
      <c r="W170" s="260">
        <f t="shared" si="33"/>
        <v>200304.28953344474</v>
      </c>
      <c r="AA170" s="15">
        <v>2</v>
      </c>
      <c r="AB170" t="str">
        <f t="shared" si="31"/>
        <v>Oct 2021 - Sep 2022</v>
      </c>
    </row>
    <row r="171" spans="1:28" hidden="1" outlineLevel="1" x14ac:dyDescent="0.2">
      <c r="A171">
        <f t="shared" si="28"/>
        <v>2022</v>
      </c>
      <c r="B171" s="259">
        <v>44652</v>
      </c>
      <c r="C171" s="169">
        <f>RevReqDetR!Q171</f>
        <v>12291482.620000001</v>
      </c>
      <c r="D171" s="260">
        <f>RevReqDetR!U171</f>
        <v>427808</v>
      </c>
      <c r="E171" s="169">
        <f t="shared" si="34"/>
        <v>12719290.620000001</v>
      </c>
      <c r="F171" s="169">
        <f>RevReqDetR!E171+RevReqDetR!V171</f>
        <v>103580.30175671235</v>
      </c>
      <c r="G171" s="169">
        <f>RevReqDetR!AG171</f>
        <v>0</v>
      </c>
      <c r="H171" s="169">
        <f t="shared" si="35"/>
        <v>0</v>
      </c>
      <c r="I171" s="260">
        <f>RevReqDetR!H171</f>
        <v>117177.02000000005</v>
      </c>
      <c r="J171" s="260">
        <f>RevReqDetR!M171</f>
        <v>117177.02000000005</v>
      </c>
      <c r="K171" s="169">
        <f t="shared" si="36"/>
        <v>0</v>
      </c>
      <c r="L171" s="260">
        <f>RevReqDetR!N171</f>
        <v>364947.98000000004</v>
      </c>
      <c r="M171" s="260">
        <f>RevReqDetR!AA171</f>
        <v>0</v>
      </c>
      <c r="N171" s="260">
        <f t="shared" si="37"/>
        <v>364947.98000000004</v>
      </c>
      <c r="O171" s="260">
        <f>RevReqDetR!AI171</f>
        <v>7630.7247146502441</v>
      </c>
      <c r="P171" s="260">
        <f>RevReqDetR!K171</f>
        <v>482125</v>
      </c>
      <c r="Q171" s="260">
        <f>RevReqDetR!T171</f>
        <v>0</v>
      </c>
      <c r="R171" s="260">
        <f>RevReqDetR!W171</f>
        <v>0</v>
      </c>
      <c r="S171" s="260">
        <f>RevReqDetR!X171</f>
        <v>0</v>
      </c>
      <c r="T171" s="260">
        <f>RevReqDetR!Y171</f>
        <v>246645</v>
      </c>
      <c r="U171" s="260">
        <f t="shared" si="38"/>
        <v>235480</v>
      </c>
      <c r="V171" s="260">
        <f>RevReqDetR!L171</f>
        <v>0</v>
      </c>
      <c r="W171" s="260">
        <f t="shared" si="33"/>
        <v>240679.00647136261</v>
      </c>
      <c r="AA171" s="15">
        <v>1</v>
      </c>
      <c r="AB171" t="str">
        <f t="shared" si="31"/>
        <v>Oct 2021 - Sep 2022</v>
      </c>
    </row>
    <row r="172" spans="1:28" hidden="1" outlineLevel="1" x14ac:dyDescent="0.2">
      <c r="A172">
        <f t="shared" si="28"/>
        <v>2022</v>
      </c>
      <c r="B172" s="259">
        <v>44682</v>
      </c>
      <c r="C172" s="169">
        <f>RevReqDetR!Q172</f>
        <v>11743744.34</v>
      </c>
      <c r="D172" s="260">
        <f>RevReqDetR!U172</f>
        <v>750984</v>
      </c>
      <c r="E172" s="169">
        <f t="shared" si="34"/>
        <v>12494728.34</v>
      </c>
      <c r="F172" s="169">
        <f>RevReqDetR!E172+RevReqDetR!V172</f>
        <v>102647.62472120546</v>
      </c>
      <c r="G172" s="169">
        <f>RevReqDetR!AG172</f>
        <v>0</v>
      </c>
      <c r="H172" s="169">
        <f t="shared" si="35"/>
        <v>0</v>
      </c>
      <c r="I172" s="260">
        <f>RevReqDetR!H172</f>
        <v>113798.25</v>
      </c>
      <c r="J172" s="260">
        <f>RevReqDetR!M172</f>
        <v>113798.25</v>
      </c>
      <c r="K172" s="169">
        <f t="shared" si="36"/>
        <v>0</v>
      </c>
      <c r="L172" s="260">
        <f>RevReqDetR!N172</f>
        <v>547738.28000000014</v>
      </c>
      <c r="M172" s="260">
        <f>RevReqDetR!AA172</f>
        <v>0</v>
      </c>
      <c r="N172" s="260">
        <f t="shared" si="37"/>
        <v>547738.28000000014</v>
      </c>
      <c r="O172" s="260">
        <f>RevReqDetR!AI172</f>
        <v>7630.7247146502441</v>
      </c>
      <c r="P172" s="260">
        <f>RevReqDetR!K172</f>
        <v>661536.53</v>
      </c>
      <c r="Q172" s="260">
        <f>RevReqDetR!T172</f>
        <v>0</v>
      </c>
      <c r="R172" s="260">
        <f>RevReqDetR!W172</f>
        <v>0</v>
      </c>
      <c r="S172" s="260">
        <f>RevReqDetR!X172</f>
        <v>0</v>
      </c>
      <c r="T172" s="260">
        <f>RevReqDetR!Y172</f>
        <v>338360.53</v>
      </c>
      <c r="U172" s="260">
        <f t="shared" si="38"/>
        <v>323176</v>
      </c>
      <c r="V172" s="260">
        <f>RevReqDetR!L172</f>
        <v>0</v>
      </c>
      <c r="W172" s="260">
        <f t="shared" si="33"/>
        <v>334840.62943585578</v>
      </c>
      <c r="AA172" s="15">
        <v>2</v>
      </c>
      <c r="AB172" t="str">
        <f t="shared" si="31"/>
        <v>Oct 2021 - Sep 2022</v>
      </c>
    </row>
    <row r="173" spans="1:28" hidden="1" outlineLevel="1" x14ac:dyDescent="0.2">
      <c r="A173">
        <f t="shared" si="28"/>
        <v>2022</v>
      </c>
      <c r="B173" s="259">
        <v>44713</v>
      </c>
      <c r="C173" s="169">
        <f>RevReqDetR!Q173</f>
        <v>11121564.179999998</v>
      </c>
      <c r="D173" s="260">
        <f>RevReqDetR!U173</f>
        <v>357048</v>
      </c>
      <c r="E173" s="169">
        <f t="shared" si="34"/>
        <v>11478612.179999998</v>
      </c>
      <c r="F173" s="169">
        <f>RevReqDetR!E173+RevReqDetR!V173</f>
        <v>100499.01041610955</v>
      </c>
      <c r="G173" s="169">
        <f>RevReqDetR!AG173</f>
        <v>0</v>
      </c>
      <c r="H173" s="169">
        <f t="shared" si="35"/>
        <v>0</v>
      </c>
      <c r="I173" s="260">
        <f>RevReqDetR!H173</f>
        <v>108727.08999999998</v>
      </c>
      <c r="J173" s="260">
        <f>RevReqDetR!M173</f>
        <v>108727.08999999998</v>
      </c>
      <c r="K173" s="169">
        <f t="shared" si="36"/>
        <v>0</v>
      </c>
      <c r="L173" s="260">
        <f>RevReqDetR!N173</f>
        <v>622180.15999999992</v>
      </c>
      <c r="M173" s="260">
        <f>RevReqDetR!AA173</f>
        <v>0</v>
      </c>
      <c r="N173" s="260">
        <f t="shared" si="37"/>
        <v>622180.15999999992</v>
      </c>
      <c r="O173" s="260">
        <f>RevReqDetR!AI173</f>
        <v>7630.7247146502441</v>
      </c>
      <c r="P173" s="260">
        <f>RevReqDetR!K173</f>
        <v>730907.25</v>
      </c>
      <c r="Q173" s="260">
        <f>RevReqDetR!T173</f>
        <v>0</v>
      </c>
      <c r="R173" s="260">
        <f>RevReqDetR!W173</f>
        <v>2363.0099999999998</v>
      </c>
      <c r="S173" s="260">
        <f>RevReqDetR!X173</f>
        <v>0</v>
      </c>
      <c r="T173" s="260">
        <f>RevReqDetR!Y173</f>
        <v>373859.25</v>
      </c>
      <c r="U173" s="260">
        <f t="shared" si="38"/>
        <v>354684.99</v>
      </c>
      <c r="V173" s="260">
        <f>RevReqDetR!L173</f>
        <v>0</v>
      </c>
      <c r="W173" s="260">
        <f t="shared" si="33"/>
        <v>375624.9051307597</v>
      </c>
      <c r="AA173" s="15">
        <v>2</v>
      </c>
      <c r="AB173" t="str">
        <f t="shared" si="31"/>
        <v>Oct 2021 - Sep 2022</v>
      </c>
    </row>
    <row r="174" spans="1:28" hidden="1" outlineLevel="1" x14ac:dyDescent="0.2">
      <c r="A174">
        <f t="shared" si="28"/>
        <v>2022</v>
      </c>
      <c r="B174" s="259">
        <v>44743</v>
      </c>
      <c r="C174" s="169">
        <f>RevReqDetR!Q174</f>
        <v>10371613.780000001</v>
      </c>
      <c r="D174" s="260">
        <f>RevReqDetR!U174</f>
        <v>416672</v>
      </c>
      <c r="E174" s="169">
        <f t="shared" si="34"/>
        <v>10788285.780000001</v>
      </c>
      <c r="F174" s="169">
        <f>RevReqDetR!E174+RevReqDetR!V174</f>
        <v>92569.090464547931</v>
      </c>
      <c r="G174" s="169">
        <f>RevReqDetR!AG174</f>
        <v>0</v>
      </c>
      <c r="H174" s="169">
        <f t="shared" si="35"/>
        <v>0</v>
      </c>
      <c r="I174" s="260">
        <f>RevReqDetR!H174</f>
        <v>102966.78</v>
      </c>
      <c r="J174" s="260">
        <f>RevReqDetR!M174</f>
        <v>102966.78</v>
      </c>
      <c r="K174" s="169">
        <f t="shared" si="36"/>
        <v>0</v>
      </c>
      <c r="L174" s="260">
        <f>RevReqDetR!N174</f>
        <v>749950.4</v>
      </c>
      <c r="M174" s="260">
        <f>RevReqDetR!AA174</f>
        <v>0</v>
      </c>
      <c r="N174" s="260">
        <f t="shared" si="37"/>
        <v>749950.4</v>
      </c>
      <c r="O174" s="260">
        <f>RevReqDetR!AI174</f>
        <v>7630.7247146502441</v>
      </c>
      <c r="P174" s="260">
        <f>RevReqDetR!K174</f>
        <v>852917.17999999993</v>
      </c>
      <c r="Q174" s="260">
        <f>RevReqDetR!T174</f>
        <v>0</v>
      </c>
      <c r="R174" s="260">
        <f>RevReqDetR!W174</f>
        <v>1123.47</v>
      </c>
      <c r="S174" s="260">
        <f>RevReqDetR!X174</f>
        <v>0</v>
      </c>
      <c r="T174" s="260">
        <f>RevReqDetR!Y174</f>
        <v>436245.18</v>
      </c>
      <c r="U174" s="260">
        <f t="shared" si="38"/>
        <v>415548.52999999997</v>
      </c>
      <c r="V174" s="260">
        <f>RevReqDetR!L174</f>
        <v>0</v>
      </c>
      <c r="W174" s="260">
        <f t="shared" si="33"/>
        <v>434601.68517919822</v>
      </c>
      <c r="AA174" s="15">
        <v>2</v>
      </c>
      <c r="AB174" t="str">
        <f t="shared" si="31"/>
        <v>Oct 2021 - Sep 2022</v>
      </c>
    </row>
    <row r="175" spans="1:28" hidden="1" outlineLevel="1" x14ac:dyDescent="0.2">
      <c r="A175">
        <f t="shared" si="28"/>
        <v>2022</v>
      </c>
      <c r="B175" s="259">
        <v>44774</v>
      </c>
      <c r="C175" s="169">
        <f>RevReqDetR!Q175</f>
        <v>9647834.879999999</v>
      </c>
      <c r="D175" s="260">
        <f>RevReqDetR!U175</f>
        <v>817336</v>
      </c>
      <c r="E175" s="169">
        <f t="shared" si="34"/>
        <v>10465170.879999999</v>
      </c>
      <c r="F175" s="169">
        <f>RevReqDetR!E175+RevReqDetR!V175</f>
        <v>87105.787746739705</v>
      </c>
      <c r="G175" s="169">
        <f>RevReqDetR!AG175</f>
        <v>0</v>
      </c>
      <c r="H175" s="169">
        <f t="shared" si="35"/>
        <v>0</v>
      </c>
      <c r="I175" s="260">
        <f>RevReqDetR!H175</f>
        <v>96023.5</v>
      </c>
      <c r="J175" s="260">
        <f>RevReqDetR!M175</f>
        <v>96023.5</v>
      </c>
      <c r="K175" s="169">
        <f t="shared" si="36"/>
        <v>0</v>
      </c>
      <c r="L175" s="260">
        <f>RevReqDetR!N175</f>
        <v>723778.89999999991</v>
      </c>
      <c r="M175" s="260">
        <f>RevReqDetR!AA175</f>
        <v>0</v>
      </c>
      <c r="N175" s="260">
        <f t="shared" si="37"/>
        <v>723778.89999999991</v>
      </c>
      <c r="O175" s="260">
        <f>RevReqDetR!AI175</f>
        <v>7630.7247146502441</v>
      </c>
      <c r="P175" s="260">
        <f>RevReqDetR!K175</f>
        <v>819802.4</v>
      </c>
      <c r="Q175" s="260">
        <f>RevReqDetR!T175</f>
        <v>0</v>
      </c>
      <c r="R175" s="260">
        <f>RevReqDetR!W175</f>
        <v>0</v>
      </c>
      <c r="S175" s="260">
        <f>RevReqDetR!X175</f>
        <v>0</v>
      </c>
      <c r="T175" s="260">
        <f>RevReqDetR!Y175</f>
        <v>419138.4</v>
      </c>
      <c r="U175" s="260">
        <f t="shared" si="38"/>
        <v>400664</v>
      </c>
      <c r="V175" s="260">
        <f>RevReqDetR!L175</f>
        <v>0</v>
      </c>
      <c r="W175" s="260">
        <f t="shared" si="33"/>
        <v>417851.41246138979</v>
      </c>
      <c r="AA175" s="15">
        <v>2</v>
      </c>
      <c r="AB175" t="str">
        <f t="shared" si="31"/>
        <v>Oct 2021 - Sep 2022</v>
      </c>
    </row>
    <row r="176" spans="1:28" hidden="1" outlineLevel="1" x14ac:dyDescent="0.2">
      <c r="A176">
        <f t="shared" si="28"/>
        <v>2022</v>
      </c>
      <c r="B176" s="259">
        <v>44805</v>
      </c>
      <c r="C176" s="169">
        <f>RevReqDetR!Q176</f>
        <v>8938207.4199999981</v>
      </c>
      <c r="D176" s="260">
        <f>RevReqDetR!U176</f>
        <v>1207560</v>
      </c>
      <c r="E176" s="169">
        <f t="shared" si="34"/>
        <v>10145767.419999998</v>
      </c>
      <c r="F176" s="169">
        <f>RevReqDetR!E176+RevReqDetR!V176</f>
        <v>84344.662518794503</v>
      </c>
      <c r="G176" s="169">
        <f>RevReqDetR!AG176</f>
        <v>0</v>
      </c>
      <c r="H176" s="169">
        <f t="shared" si="35"/>
        <v>0</v>
      </c>
      <c r="I176" s="260">
        <f>RevReqDetR!H176</f>
        <v>89322.54</v>
      </c>
      <c r="J176" s="260">
        <f>RevReqDetR!M176</f>
        <v>89322.54</v>
      </c>
      <c r="K176" s="169">
        <f t="shared" si="36"/>
        <v>0</v>
      </c>
      <c r="L176" s="260">
        <f>RevReqDetR!N176</f>
        <v>709627.4600000002</v>
      </c>
      <c r="M176" s="260">
        <f>RevReqDetR!AA176</f>
        <v>0</v>
      </c>
      <c r="N176" s="260">
        <f t="shared" si="37"/>
        <v>709627.4600000002</v>
      </c>
      <c r="O176" s="260">
        <f>RevReqDetR!AI176</f>
        <v>7630.7247146502441</v>
      </c>
      <c r="P176" s="260">
        <f>RevReqDetR!K176</f>
        <v>798950</v>
      </c>
      <c r="Q176" s="260">
        <f>RevReqDetR!T176</f>
        <v>0</v>
      </c>
      <c r="R176" s="260">
        <f>RevReqDetR!W176</f>
        <v>0</v>
      </c>
      <c r="S176" s="260">
        <f>RevReqDetR!X176</f>
        <v>0</v>
      </c>
      <c r="T176" s="260">
        <f>RevReqDetR!Y176</f>
        <v>408726</v>
      </c>
      <c r="U176" s="260">
        <f t="shared" si="38"/>
        <v>390224</v>
      </c>
      <c r="V176" s="260">
        <f>RevReqDetR!L176</f>
        <v>0</v>
      </c>
      <c r="W176" s="260">
        <f t="shared" si="33"/>
        <v>411378.84723344492</v>
      </c>
      <c r="AA176" s="15">
        <v>1</v>
      </c>
      <c r="AB176" t="str">
        <f t="shared" si="31"/>
        <v>Oct 2021 - Sep 2022</v>
      </c>
    </row>
    <row r="177" spans="1:28" hidden="1" outlineLevel="1" x14ac:dyDescent="0.2">
      <c r="A177">
        <f t="shared" si="28"/>
        <v>2022</v>
      </c>
      <c r="B177" s="259">
        <v>44835</v>
      </c>
      <c r="C177" s="169">
        <f>RevReqDetR!Q177</f>
        <v>8287085.0199999996</v>
      </c>
      <c r="D177" s="260">
        <f>RevReqDetR!U177</f>
        <v>358440</v>
      </c>
      <c r="E177" s="169">
        <f t="shared" si="34"/>
        <v>8645525.0199999996</v>
      </c>
      <c r="F177" s="169">
        <f>RevReqDetR!E177+RevReqDetR!V177</f>
        <v>81719.333857643811</v>
      </c>
      <c r="G177" s="169">
        <f>RevReqDetR!AG177</f>
        <v>0</v>
      </c>
      <c r="H177" s="169">
        <f t="shared" si="35"/>
        <v>0</v>
      </c>
      <c r="I177" s="260">
        <f>RevReqDetR!H177</f>
        <v>82752.599999999991</v>
      </c>
      <c r="J177" s="260">
        <f>RevReqDetR!M177</f>
        <v>82752.599999999991</v>
      </c>
      <c r="K177" s="169">
        <f t="shared" si="36"/>
        <v>0</v>
      </c>
      <c r="L177" s="260">
        <f>RevReqDetR!N177</f>
        <v>651122.4</v>
      </c>
      <c r="M177" s="260">
        <f>RevReqDetR!AA177</f>
        <v>0</v>
      </c>
      <c r="N177" s="260">
        <f t="shared" si="37"/>
        <v>651122.4</v>
      </c>
      <c r="O177" s="260">
        <f>RevReqDetR!AI177</f>
        <v>4876.7542212288063</v>
      </c>
      <c r="P177" s="260">
        <f>RevReqDetR!K177</f>
        <v>733875</v>
      </c>
      <c r="Q177" s="260">
        <f>RevReqDetR!T177</f>
        <v>0</v>
      </c>
      <c r="R177" s="260">
        <f>RevReqDetR!W177</f>
        <v>3799.65</v>
      </c>
      <c r="S177" s="260">
        <f>RevReqDetR!X177</f>
        <v>0</v>
      </c>
      <c r="T177" s="260">
        <f>RevReqDetR!Y177</f>
        <v>375435</v>
      </c>
      <c r="U177" s="260">
        <f t="shared" si="38"/>
        <v>354640.35</v>
      </c>
      <c r="V177" s="260">
        <f>RevReqDetR!L177</f>
        <v>0</v>
      </c>
      <c r="W177" s="260">
        <f t="shared" si="33"/>
        <v>383078.13807887258</v>
      </c>
      <c r="AA177" s="15">
        <v>2</v>
      </c>
      <c r="AB177" t="str">
        <f t="shared" si="31"/>
        <v>Oct 2022 - Sep 2023</v>
      </c>
    </row>
    <row r="178" spans="1:28" hidden="1" outlineLevel="1" x14ac:dyDescent="0.2">
      <c r="A178">
        <f t="shared" si="28"/>
        <v>2022</v>
      </c>
      <c r="B178" s="259">
        <v>44866</v>
      </c>
      <c r="C178" s="169">
        <f>RevReqDetR!Q178</f>
        <v>7741084.3399999999</v>
      </c>
      <c r="D178" s="260">
        <f>RevReqDetR!U178</f>
        <v>662592</v>
      </c>
      <c r="E178" s="169">
        <f t="shared" si="34"/>
        <v>8403676.3399999999</v>
      </c>
      <c r="F178" s="169">
        <f>RevReqDetR!E178+RevReqDetR!V178</f>
        <v>69709.258903123278</v>
      </c>
      <c r="G178" s="169">
        <f>RevReqDetR!AG178</f>
        <v>0</v>
      </c>
      <c r="H178" s="169">
        <f t="shared" si="35"/>
        <v>0</v>
      </c>
      <c r="I178" s="260">
        <f>RevReqDetR!H178</f>
        <v>76724.320000000007</v>
      </c>
      <c r="J178" s="260">
        <f>RevReqDetR!M178</f>
        <v>76724.320000000007</v>
      </c>
      <c r="K178" s="169">
        <f t="shared" si="36"/>
        <v>0</v>
      </c>
      <c r="L178" s="260">
        <f>RevReqDetR!N178</f>
        <v>546000.68000000005</v>
      </c>
      <c r="M178" s="260">
        <f>RevReqDetR!AA178</f>
        <v>0</v>
      </c>
      <c r="N178" s="260">
        <f t="shared" si="37"/>
        <v>546000.68000000005</v>
      </c>
      <c r="O178" s="260">
        <f>RevReqDetR!AI178</f>
        <v>4876.7542212288063</v>
      </c>
      <c r="P178" s="260">
        <f>RevReqDetR!K178</f>
        <v>622725</v>
      </c>
      <c r="Q178" s="260">
        <f>RevReqDetR!T178</f>
        <v>0</v>
      </c>
      <c r="R178" s="260">
        <f>RevReqDetR!W178</f>
        <v>0</v>
      </c>
      <c r="S178" s="260">
        <f>RevReqDetR!X178</f>
        <v>0</v>
      </c>
      <c r="T178" s="260">
        <f>RevReqDetR!Y178</f>
        <v>318573</v>
      </c>
      <c r="U178" s="260">
        <f t="shared" si="38"/>
        <v>304152</v>
      </c>
      <c r="V178" s="260">
        <f>RevReqDetR!L178</f>
        <v>0</v>
      </c>
      <c r="W178" s="260">
        <f t="shared" si="33"/>
        <v>316434.69312435214</v>
      </c>
      <c r="AA178" s="15">
        <v>2</v>
      </c>
      <c r="AB178" t="str">
        <f t="shared" si="31"/>
        <v>Oct 2022 - Sep 2023</v>
      </c>
    </row>
    <row r="179" spans="1:28" hidden="1" outlineLevel="1" x14ac:dyDescent="0.2">
      <c r="A179">
        <f t="shared" si="28"/>
        <v>2022</v>
      </c>
      <c r="B179" s="259">
        <v>44896</v>
      </c>
      <c r="C179" s="169">
        <f>RevReqDetR!Q179</f>
        <v>7317035.25</v>
      </c>
      <c r="D179" s="260">
        <f>RevReqDetR!U179</f>
        <v>241976</v>
      </c>
      <c r="E179" s="169">
        <f t="shared" si="34"/>
        <v>7559011.25</v>
      </c>
      <c r="F179" s="169">
        <f>RevReqDetR!E179+RevReqDetR!V179</f>
        <v>67710.330767890366</v>
      </c>
      <c r="G179" s="169">
        <f>RevReqDetR!AG179</f>
        <v>0</v>
      </c>
      <c r="H179" s="169">
        <f t="shared" si="35"/>
        <v>0</v>
      </c>
      <c r="I179" s="260">
        <f>RevReqDetR!H179</f>
        <v>71669.27999999997</v>
      </c>
      <c r="J179" s="260">
        <f>RevReqDetR!M179</f>
        <v>71669.27999999997</v>
      </c>
      <c r="K179" s="169">
        <f t="shared" si="36"/>
        <v>0</v>
      </c>
      <c r="L179" s="260">
        <f>RevReqDetR!N179</f>
        <v>424049.08999999991</v>
      </c>
      <c r="M179" s="260">
        <f>RevReqDetR!AA179</f>
        <v>0</v>
      </c>
      <c r="N179" s="260">
        <f t="shared" si="37"/>
        <v>424049.08999999991</v>
      </c>
      <c r="O179" s="260">
        <f>RevReqDetR!AI179</f>
        <v>4876.7542212288063</v>
      </c>
      <c r="P179" s="260">
        <f>RevReqDetR!K179</f>
        <v>495718.37</v>
      </c>
      <c r="Q179" s="260">
        <f>RevReqDetR!T179</f>
        <v>0</v>
      </c>
      <c r="R179" s="260">
        <f>RevReqDetR!W179</f>
        <v>2084.88</v>
      </c>
      <c r="S179" s="260">
        <f>RevReqDetR!X179</f>
        <v>0</v>
      </c>
      <c r="T179" s="260">
        <f>RevReqDetR!Y179</f>
        <v>253427.76</v>
      </c>
      <c r="U179" s="260">
        <f t="shared" si="38"/>
        <v>240205.72999999998</v>
      </c>
      <c r="V179" s="260">
        <f>RevReqDetR!L179</f>
        <v>0</v>
      </c>
      <c r="W179" s="260">
        <f t="shared" si="33"/>
        <v>256430.44498911913</v>
      </c>
      <c r="AA179" s="15">
        <v>2</v>
      </c>
      <c r="AB179" t="str">
        <f t="shared" si="31"/>
        <v>Oct 2022 - Sep 2023</v>
      </c>
    </row>
    <row r="180" spans="1:28" hidden="1" outlineLevel="1" x14ac:dyDescent="0.2">
      <c r="A180">
        <f t="shared" si="28"/>
        <v>2023</v>
      </c>
      <c r="B180" s="259">
        <v>44927</v>
      </c>
      <c r="C180" s="169">
        <f>RevReqDetR!Q180</f>
        <v>7112764.9200000009</v>
      </c>
      <c r="D180" s="260">
        <f>RevReqDetR!U180</f>
        <v>374912</v>
      </c>
      <c r="E180" s="169">
        <f t="shared" si="34"/>
        <v>7487676.9200000009</v>
      </c>
      <c r="F180" s="169">
        <f>RevReqDetR!E180+RevReqDetR!V180</f>
        <v>60985.415690136986</v>
      </c>
      <c r="G180" s="169">
        <f>RevReqDetR!AG180</f>
        <v>0</v>
      </c>
      <c r="H180" s="169">
        <f t="shared" si="35"/>
        <v>0</v>
      </c>
      <c r="I180" s="260">
        <f>RevReqDetR!H180</f>
        <v>67743.320000000007</v>
      </c>
      <c r="J180" s="260">
        <f>RevReqDetR!M180</f>
        <v>67743.320000000007</v>
      </c>
      <c r="K180" s="169">
        <f t="shared" si="36"/>
        <v>0</v>
      </c>
      <c r="L180" s="260">
        <f>RevReqDetR!N180</f>
        <v>204270.33</v>
      </c>
      <c r="M180" s="260">
        <f>RevReqDetR!AA180</f>
        <v>0</v>
      </c>
      <c r="N180" s="260">
        <f t="shared" si="37"/>
        <v>204270.33</v>
      </c>
      <c r="O180" s="260">
        <f>RevReqDetR!AI180</f>
        <v>4876.7542212288063</v>
      </c>
      <c r="P180" s="260">
        <f>RevReqDetR!K180</f>
        <v>272013.65000000002</v>
      </c>
      <c r="Q180" s="260">
        <f>RevReqDetR!T180</f>
        <v>0</v>
      </c>
      <c r="R180" s="260">
        <f>RevReqDetR!W180</f>
        <v>0</v>
      </c>
      <c r="S180" s="260">
        <f>RevReqDetR!X180</f>
        <v>0</v>
      </c>
      <c r="T180" s="260">
        <f>RevReqDetR!Y180</f>
        <v>139077.65</v>
      </c>
      <c r="U180" s="260">
        <f t="shared" si="38"/>
        <v>132936.00000000003</v>
      </c>
      <c r="V180" s="260">
        <f>RevReqDetR!L180</f>
        <v>0</v>
      </c>
      <c r="W180" s="260">
        <f t="shared" si="33"/>
        <v>137196.49991136577</v>
      </c>
      <c r="AA180" s="15">
        <v>2</v>
      </c>
      <c r="AB180" t="str">
        <f t="shared" si="31"/>
        <v>Oct 2022 - Sep 2023</v>
      </c>
    </row>
    <row r="181" spans="1:28" hidden="1" outlineLevel="1" x14ac:dyDescent="0.2">
      <c r="A181">
        <f t="shared" si="28"/>
        <v>2023</v>
      </c>
      <c r="B181" s="259">
        <v>44958</v>
      </c>
      <c r="C181" s="169">
        <f>RevReqDetR!Q181</f>
        <v>6935051.5299999993</v>
      </c>
      <c r="D181" s="260">
        <f>RevReqDetR!U181</f>
        <v>493928</v>
      </c>
      <c r="E181" s="169">
        <f t="shared" si="34"/>
        <v>7428979.5299999993</v>
      </c>
      <c r="F181" s="169">
        <f>RevReqDetR!E181+RevReqDetR!V181</f>
        <v>60129.441214904102</v>
      </c>
      <c r="G181" s="169">
        <f>RevReqDetR!AG181</f>
        <v>0</v>
      </c>
      <c r="H181" s="169">
        <f t="shared" si="35"/>
        <v>0</v>
      </c>
      <c r="I181" s="260">
        <f>RevReqDetR!H181</f>
        <v>65852.100000000006</v>
      </c>
      <c r="J181" s="260">
        <f>RevReqDetR!M181</f>
        <v>65852.100000000006</v>
      </c>
      <c r="K181" s="169">
        <f t="shared" si="36"/>
        <v>0</v>
      </c>
      <c r="L181" s="260">
        <f>RevReqDetR!N181</f>
        <v>177713.39</v>
      </c>
      <c r="M181" s="260">
        <f>RevReqDetR!AA181</f>
        <v>0</v>
      </c>
      <c r="N181" s="260">
        <f t="shared" si="37"/>
        <v>177713.39</v>
      </c>
      <c r="O181" s="260">
        <f>RevReqDetR!AI181</f>
        <v>4876.7542212288063</v>
      </c>
      <c r="P181" s="260">
        <f>RevReqDetR!K181</f>
        <v>243565.49</v>
      </c>
      <c r="Q181" s="260">
        <f>RevReqDetR!T181</f>
        <v>0</v>
      </c>
      <c r="R181" s="260">
        <f>RevReqDetR!W181</f>
        <v>0</v>
      </c>
      <c r="S181" s="260">
        <f>RevReqDetR!X181</f>
        <v>0</v>
      </c>
      <c r="T181" s="260">
        <f>RevReqDetR!Y181</f>
        <v>124549.48999999999</v>
      </c>
      <c r="U181" s="260">
        <f t="shared" si="38"/>
        <v>119016</v>
      </c>
      <c r="V181" s="260">
        <f>RevReqDetR!L181</f>
        <v>0</v>
      </c>
      <c r="W181" s="260">
        <f t="shared" si="33"/>
        <v>123703.58543613291</v>
      </c>
      <c r="AA181" s="15">
        <v>1</v>
      </c>
      <c r="AB181" t="str">
        <f t="shared" si="31"/>
        <v>Oct 2022 - Sep 2023</v>
      </c>
    </row>
    <row r="182" spans="1:28" hidden="1" outlineLevel="1" x14ac:dyDescent="0.2">
      <c r="A182">
        <f t="shared" si="28"/>
        <v>2023</v>
      </c>
      <c r="B182" s="259">
        <v>44986</v>
      </c>
      <c r="C182" s="169">
        <f>RevReqDetR!Q182</f>
        <v>6714127.959999999</v>
      </c>
      <c r="D182" s="260">
        <f>RevReqDetR!U182</f>
        <v>139200</v>
      </c>
      <c r="E182" s="169">
        <f t="shared" si="34"/>
        <v>6853327.959999999</v>
      </c>
      <c r="F182" s="169">
        <f>RevReqDetR!E182+RevReqDetR!V182</f>
        <v>59847.329309205466</v>
      </c>
      <c r="G182" s="169">
        <f>RevReqDetR!AG182</f>
        <v>0</v>
      </c>
      <c r="H182" s="169">
        <f t="shared" si="35"/>
        <v>0</v>
      </c>
      <c r="I182" s="260">
        <f>RevReqDetR!H182</f>
        <v>64206.799999999996</v>
      </c>
      <c r="J182" s="260">
        <f>RevReqDetR!M182</f>
        <v>64206.799999999996</v>
      </c>
      <c r="K182" s="169">
        <f t="shared" si="36"/>
        <v>0</v>
      </c>
      <c r="L182" s="260">
        <f>RevReqDetR!N182</f>
        <v>220923.57</v>
      </c>
      <c r="M182" s="260">
        <f>RevReqDetR!AA182</f>
        <v>0</v>
      </c>
      <c r="N182" s="260">
        <f t="shared" si="37"/>
        <v>220923.57</v>
      </c>
      <c r="O182" s="260">
        <f>RevReqDetR!AI182</f>
        <v>4876.7542212288063</v>
      </c>
      <c r="P182" s="260">
        <f>RevReqDetR!K182</f>
        <v>285130.37</v>
      </c>
      <c r="Q182" s="260">
        <f>RevReqDetR!T182</f>
        <v>0</v>
      </c>
      <c r="R182" s="260">
        <f>RevReqDetR!W182</f>
        <v>1554.17</v>
      </c>
      <c r="S182" s="260">
        <f>RevReqDetR!X182</f>
        <v>0</v>
      </c>
      <c r="T182" s="260">
        <f>RevReqDetR!Y182</f>
        <v>145800</v>
      </c>
      <c r="U182" s="260">
        <f t="shared" si="38"/>
        <v>137776.20000000001</v>
      </c>
      <c r="V182" s="260">
        <f>RevReqDetR!L182</f>
        <v>0</v>
      </c>
      <c r="W182" s="260">
        <f t="shared" si="33"/>
        <v>147871.45353043429</v>
      </c>
      <c r="AA182" s="15">
        <v>2</v>
      </c>
      <c r="AB182" t="str">
        <f t="shared" si="31"/>
        <v>Oct 2022 - Sep 2023</v>
      </c>
    </row>
    <row r="183" spans="1:28" hidden="1" outlineLevel="1" x14ac:dyDescent="0.2">
      <c r="A183">
        <f t="shared" si="28"/>
        <v>2023</v>
      </c>
      <c r="B183" s="259">
        <v>45017</v>
      </c>
      <c r="C183" s="169">
        <f>RevReqDetR!Q183</f>
        <v>6450914.3699999992</v>
      </c>
      <c r="D183" s="260">
        <f>RevReqDetR!U183</f>
        <v>298120</v>
      </c>
      <c r="E183" s="169">
        <f t="shared" si="34"/>
        <v>6749034.3699999992</v>
      </c>
      <c r="F183" s="169">
        <f>RevReqDetR!E183+RevReqDetR!V183</f>
        <v>55252.913335671226</v>
      </c>
      <c r="G183" s="169">
        <f>RevReqDetR!AG183</f>
        <v>0</v>
      </c>
      <c r="H183" s="169">
        <f t="shared" si="35"/>
        <v>0</v>
      </c>
      <c r="I183" s="260">
        <f>RevReqDetR!H183</f>
        <v>62161.41</v>
      </c>
      <c r="J183" s="260">
        <f>RevReqDetR!M183</f>
        <v>62161.41</v>
      </c>
      <c r="K183" s="169">
        <f t="shared" si="36"/>
        <v>0</v>
      </c>
      <c r="L183" s="260">
        <f>RevReqDetR!N183</f>
        <v>263213.59000000003</v>
      </c>
      <c r="M183" s="260">
        <f>RevReqDetR!AA183</f>
        <v>0</v>
      </c>
      <c r="N183" s="260">
        <f t="shared" si="37"/>
        <v>263213.59000000003</v>
      </c>
      <c r="O183" s="260">
        <f>RevReqDetR!AI183</f>
        <v>4876.7542212288063</v>
      </c>
      <c r="P183" s="260">
        <f>RevReqDetR!K183</f>
        <v>325375</v>
      </c>
      <c r="Q183" s="260">
        <f>RevReqDetR!T183</f>
        <v>0</v>
      </c>
      <c r="R183" s="260">
        <f>RevReqDetR!W183</f>
        <v>0</v>
      </c>
      <c r="S183" s="260">
        <f>RevReqDetR!X183</f>
        <v>0</v>
      </c>
      <c r="T183" s="260">
        <f>RevReqDetR!Y183</f>
        <v>166455</v>
      </c>
      <c r="U183" s="260">
        <f t="shared" si="38"/>
        <v>158920</v>
      </c>
      <c r="V183" s="260">
        <f>RevReqDetR!L183</f>
        <v>0</v>
      </c>
      <c r="W183" s="260">
        <f t="shared" si="33"/>
        <v>164423.25755690009</v>
      </c>
      <c r="AA183" s="15">
        <v>2</v>
      </c>
      <c r="AB183" t="str">
        <f t="shared" si="31"/>
        <v>Oct 2022 - Sep 2023</v>
      </c>
    </row>
    <row r="184" spans="1:28" hidden="1" outlineLevel="1" x14ac:dyDescent="0.2">
      <c r="A184">
        <f t="shared" si="28"/>
        <v>2023</v>
      </c>
      <c r="B184" s="259">
        <v>45047</v>
      </c>
      <c r="C184" s="169">
        <f>RevReqDetR!Q184</f>
        <v>6055588.8600000003</v>
      </c>
      <c r="D184" s="260">
        <f>RevReqDetR!U184</f>
        <v>520376</v>
      </c>
      <c r="E184" s="169">
        <f t="shared" si="34"/>
        <v>6575964.8600000003</v>
      </c>
      <c r="F184" s="169">
        <f>RevReqDetR!E184+RevReqDetR!V184</f>
        <v>54490.69817846574</v>
      </c>
      <c r="G184" s="169">
        <f>RevReqDetR!AG184</f>
        <v>0</v>
      </c>
      <c r="H184" s="169">
        <f t="shared" si="35"/>
        <v>0</v>
      </c>
      <c r="I184" s="260">
        <f>RevReqDetR!H184</f>
        <v>59724.489999999991</v>
      </c>
      <c r="J184" s="260">
        <f>RevReqDetR!M184</f>
        <v>59724.489999999991</v>
      </c>
      <c r="K184" s="169">
        <f t="shared" si="36"/>
        <v>0</v>
      </c>
      <c r="L184" s="260">
        <f>RevReqDetR!N184</f>
        <v>395325.51</v>
      </c>
      <c r="M184" s="260">
        <f>RevReqDetR!AA184</f>
        <v>0</v>
      </c>
      <c r="N184" s="260">
        <f t="shared" si="37"/>
        <v>395325.51</v>
      </c>
      <c r="O184" s="260">
        <f>RevReqDetR!AI184</f>
        <v>4876.7542212288063</v>
      </c>
      <c r="P184" s="260">
        <f>RevReqDetR!K184</f>
        <v>455050</v>
      </c>
      <c r="Q184" s="260">
        <f>RevReqDetR!T184</f>
        <v>0</v>
      </c>
      <c r="R184" s="260">
        <f>RevReqDetR!W184</f>
        <v>0</v>
      </c>
      <c r="S184" s="260">
        <f>RevReqDetR!X184</f>
        <v>0</v>
      </c>
      <c r="T184" s="260">
        <f>RevReqDetR!Y184</f>
        <v>232794</v>
      </c>
      <c r="U184" s="260">
        <f t="shared" si="38"/>
        <v>222256</v>
      </c>
      <c r="V184" s="260">
        <f>RevReqDetR!L184</f>
        <v>0</v>
      </c>
      <c r="W184" s="260">
        <f t="shared" si="33"/>
        <v>232436.96239969454</v>
      </c>
      <c r="AA184" s="15">
        <v>2</v>
      </c>
      <c r="AB184" t="str">
        <f t="shared" si="31"/>
        <v>Oct 2022 - Sep 2023</v>
      </c>
    </row>
    <row r="185" spans="1:28" hidden="1" outlineLevel="1" x14ac:dyDescent="0.2">
      <c r="A185">
        <f t="shared" si="28"/>
        <v>2023</v>
      </c>
      <c r="B185" s="259">
        <v>45078</v>
      </c>
      <c r="C185" s="169">
        <f>RevReqDetR!Q185</f>
        <v>5606253.3300000001</v>
      </c>
      <c r="D185" s="260">
        <f>RevReqDetR!U185</f>
        <v>246848</v>
      </c>
      <c r="E185" s="169">
        <f t="shared" si="34"/>
        <v>5853101.3300000001</v>
      </c>
      <c r="F185" s="169">
        <f>RevReqDetR!E185+RevReqDetR!V185</f>
        <v>52861.217117041087</v>
      </c>
      <c r="G185" s="169">
        <f>RevReqDetR!AG185</f>
        <v>0</v>
      </c>
      <c r="H185" s="169">
        <f t="shared" si="35"/>
        <v>0</v>
      </c>
      <c r="I185" s="260">
        <f>RevReqDetR!H185</f>
        <v>56064.47</v>
      </c>
      <c r="J185" s="260">
        <f>RevReqDetR!M185</f>
        <v>56064.47</v>
      </c>
      <c r="K185" s="169">
        <f t="shared" si="36"/>
        <v>0</v>
      </c>
      <c r="L185" s="260">
        <f>RevReqDetR!N185</f>
        <v>449335.53</v>
      </c>
      <c r="M185" s="260">
        <f>RevReqDetR!AA185</f>
        <v>0</v>
      </c>
      <c r="N185" s="260">
        <f t="shared" si="37"/>
        <v>449335.53</v>
      </c>
      <c r="O185" s="260">
        <f>RevReqDetR!AI185</f>
        <v>4876.7542212288063</v>
      </c>
      <c r="P185" s="260">
        <f>RevReqDetR!K185</f>
        <v>505400</v>
      </c>
      <c r="Q185" s="260">
        <f>RevReqDetR!T185</f>
        <v>0</v>
      </c>
      <c r="R185" s="260">
        <f>RevReqDetR!W185</f>
        <v>1637.3899999999999</v>
      </c>
      <c r="S185" s="260">
        <f>RevReqDetR!X185</f>
        <v>0</v>
      </c>
      <c r="T185" s="260">
        <f>RevReqDetR!Y185</f>
        <v>258552</v>
      </c>
      <c r="U185" s="260">
        <f t="shared" si="38"/>
        <v>245210.61</v>
      </c>
      <c r="V185" s="260">
        <f>RevReqDetR!L185</f>
        <v>0</v>
      </c>
      <c r="W185" s="260">
        <f t="shared" si="33"/>
        <v>261862.89133826998</v>
      </c>
      <c r="AA185" s="15">
        <v>2</v>
      </c>
      <c r="AB185" t="str">
        <f t="shared" si="31"/>
        <v>Oct 2022 - Sep 2023</v>
      </c>
    </row>
    <row r="186" spans="1:28" hidden="1" outlineLevel="1" x14ac:dyDescent="0.2">
      <c r="A186">
        <f t="shared" si="28"/>
        <v>2023</v>
      </c>
      <c r="B186" s="259">
        <v>45108</v>
      </c>
      <c r="C186" s="169">
        <f>RevReqDetR!Q186</f>
        <v>5057757.709999999</v>
      </c>
      <c r="D186" s="260">
        <f>RevReqDetR!U186</f>
        <v>293248</v>
      </c>
      <c r="E186" s="169">
        <f t="shared" si="34"/>
        <v>5351005.709999999</v>
      </c>
      <c r="F186" s="169">
        <f>RevReqDetR!E186+RevReqDetR!V186</f>
        <v>47216.501016602735</v>
      </c>
      <c r="G186" s="169">
        <f>RevReqDetR!AG186</f>
        <v>0</v>
      </c>
      <c r="H186" s="169">
        <f t="shared" si="35"/>
        <v>0</v>
      </c>
      <c r="I186" s="260">
        <f>RevReqDetR!H186</f>
        <v>51904.380000000005</v>
      </c>
      <c r="J186" s="260">
        <f>RevReqDetR!M186</f>
        <v>51904.380000000005</v>
      </c>
      <c r="K186" s="169">
        <f t="shared" si="36"/>
        <v>0</v>
      </c>
      <c r="L186" s="260">
        <f>RevReqDetR!N186</f>
        <v>548495.62</v>
      </c>
      <c r="M186" s="260">
        <f>RevReqDetR!AA186</f>
        <v>0</v>
      </c>
      <c r="N186" s="260">
        <f t="shared" si="37"/>
        <v>548495.62</v>
      </c>
      <c r="O186" s="260">
        <f>RevReqDetR!AI186</f>
        <v>4876.7542212288063</v>
      </c>
      <c r="P186" s="260">
        <f>RevReqDetR!K186</f>
        <v>600400</v>
      </c>
      <c r="Q186" s="260">
        <f>RevReqDetR!T186</f>
        <v>0</v>
      </c>
      <c r="R186" s="260">
        <f>RevReqDetR!W186</f>
        <v>776.72</v>
      </c>
      <c r="S186" s="260">
        <f>RevReqDetR!X186</f>
        <v>0</v>
      </c>
      <c r="T186" s="260">
        <f>RevReqDetR!Y186</f>
        <v>307152</v>
      </c>
      <c r="U186" s="260">
        <f t="shared" si="38"/>
        <v>292471.28000000003</v>
      </c>
      <c r="V186" s="260">
        <f>RevReqDetR!L186</f>
        <v>0</v>
      </c>
      <c r="W186" s="260">
        <f t="shared" si="33"/>
        <v>308117.59523783147</v>
      </c>
      <c r="AA186" s="15">
        <v>1</v>
      </c>
      <c r="AB186" t="str">
        <f t="shared" si="31"/>
        <v>Oct 2022 - Sep 2023</v>
      </c>
    </row>
    <row r="187" spans="1:28" hidden="1" outlineLevel="1" x14ac:dyDescent="0.2">
      <c r="A187">
        <f t="shared" si="28"/>
        <v>2023</v>
      </c>
      <c r="B187" s="259">
        <v>45139</v>
      </c>
      <c r="C187" s="169">
        <f>RevReqDetR!Q187</f>
        <v>4519383.96</v>
      </c>
      <c r="D187" s="260">
        <f>RevReqDetR!U187</f>
        <v>579072</v>
      </c>
      <c r="E187" s="169">
        <f t="shared" si="34"/>
        <v>5098455.96</v>
      </c>
      <c r="F187" s="169">
        <f>RevReqDetR!E187+RevReqDetR!V187</f>
        <v>43241.074201150674</v>
      </c>
      <c r="G187" s="169">
        <f>RevReqDetR!AG187</f>
        <v>0</v>
      </c>
      <c r="H187" s="169">
        <f t="shared" si="35"/>
        <v>0</v>
      </c>
      <c r="I187" s="260">
        <f>RevReqDetR!H187</f>
        <v>46826.249999999993</v>
      </c>
      <c r="J187" s="260">
        <f>RevReqDetR!M187</f>
        <v>46826.249999999993</v>
      </c>
      <c r="K187" s="169">
        <f t="shared" si="36"/>
        <v>0</v>
      </c>
      <c r="L187" s="260">
        <f>RevReqDetR!N187</f>
        <v>538373.74999999988</v>
      </c>
      <c r="M187" s="260">
        <f>RevReqDetR!AA187</f>
        <v>0</v>
      </c>
      <c r="N187" s="260">
        <f t="shared" si="37"/>
        <v>538373.74999999988</v>
      </c>
      <c r="O187" s="260">
        <f>RevReqDetR!AI187</f>
        <v>4876.7542212288063</v>
      </c>
      <c r="P187" s="260">
        <f>RevReqDetR!K187</f>
        <v>585200</v>
      </c>
      <c r="Q187" s="260">
        <f>RevReqDetR!T187</f>
        <v>0</v>
      </c>
      <c r="R187" s="260">
        <f>RevReqDetR!W187</f>
        <v>0</v>
      </c>
      <c r="S187" s="260">
        <f>RevReqDetR!X187</f>
        <v>0</v>
      </c>
      <c r="T187" s="260">
        <f>RevReqDetR!Y187</f>
        <v>299376</v>
      </c>
      <c r="U187" s="260">
        <f t="shared" si="38"/>
        <v>285824</v>
      </c>
      <c r="V187" s="260">
        <f>RevReqDetR!L187</f>
        <v>0</v>
      </c>
      <c r="W187" s="260">
        <f t="shared" si="33"/>
        <v>300667.57842237933</v>
      </c>
      <c r="AA187" s="15">
        <v>2</v>
      </c>
      <c r="AB187" t="str">
        <f t="shared" si="31"/>
        <v>Oct 2022 - Sep 2023</v>
      </c>
    </row>
    <row r="188" spans="1:28" hidden="1" outlineLevel="1" x14ac:dyDescent="0.2">
      <c r="A188">
        <f t="shared" si="28"/>
        <v>2023</v>
      </c>
      <c r="B188" s="259">
        <v>45170</v>
      </c>
      <c r="C188" s="169">
        <f>RevReqDetR!Q188</f>
        <v>3984695.84</v>
      </c>
      <c r="D188" s="260">
        <f>RevReqDetR!U188</f>
        <v>860720</v>
      </c>
      <c r="E188" s="169">
        <f t="shared" si="34"/>
        <v>4845415.84</v>
      </c>
      <c r="F188" s="169">
        <f>RevReqDetR!E188+RevReqDetR!V188</f>
        <v>41095.599203068487</v>
      </c>
      <c r="G188" s="169">
        <f>RevReqDetR!AG188</f>
        <v>0</v>
      </c>
      <c r="H188" s="169">
        <f t="shared" si="35"/>
        <v>0</v>
      </c>
      <c r="I188" s="260">
        <f>RevReqDetR!H188</f>
        <v>41841.810000000005</v>
      </c>
      <c r="J188" s="260">
        <f>RevReqDetR!M188</f>
        <v>41841.810000000005</v>
      </c>
      <c r="K188" s="169">
        <f t="shared" si="36"/>
        <v>0</v>
      </c>
      <c r="L188" s="260">
        <f>RevReqDetR!N188</f>
        <v>534688.12</v>
      </c>
      <c r="M188" s="260">
        <f>RevReqDetR!AA188</f>
        <v>0</v>
      </c>
      <c r="N188" s="260">
        <f t="shared" si="37"/>
        <v>534688.12</v>
      </c>
      <c r="O188" s="260">
        <f>RevReqDetR!AI188</f>
        <v>4876.7542212288063</v>
      </c>
      <c r="P188" s="260">
        <f>RevReqDetR!K188</f>
        <v>576529.93000000005</v>
      </c>
      <c r="Q188" s="260">
        <f>RevReqDetR!T188</f>
        <v>0</v>
      </c>
      <c r="R188" s="260">
        <f>RevReqDetR!W188</f>
        <v>0</v>
      </c>
      <c r="S188" s="260">
        <f>RevReqDetR!X188</f>
        <v>0</v>
      </c>
      <c r="T188" s="260">
        <f>RevReqDetR!Y188</f>
        <v>294881.93</v>
      </c>
      <c r="U188" s="260">
        <f t="shared" si="38"/>
        <v>281648.00000000006</v>
      </c>
      <c r="V188" s="260">
        <f>RevReqDetR!L188</f>
        <v>0</v>
      </c>
      <c r="W188" s="260">
        <f t="shared" si="33"/>
        <v>299012.47342429723</v>
      </c>
      <c r="AA188" s="15">
        <v>2</v>
      </c>
      <c r="AB188" t="str">
        <f t="shared" si="31"/>
        <v>Oct 2022 - Sep 2023</v>
      </c>
    </row>
    <row r="189" spans="1:28" hidden="1" outlineLevel="1" x14ac:dyDescent="0.2">
      <c r="A189">
        <f t="shared" si="28"/>
        <v>2023</v>
      </c>
      <c r="B189" s="259">
        <v>45200</v>
      </c>
      <c r="C189" s="169">
        <f>RevReqDetR!Q189</f>
        <v>3499562.3500000006</v>
      </c>
      <c r="D189" s="260">
        <f>RevReqDetR!U189</f>
        <v>254968</v>
      </c>
      <c r="E189" s="169">
        <f t="shared" si="34"/>
        <v>3754530.3500000006</v>
      </c>
      <c r="F189" s="169">
        <f>RevReqDetR!E189+RevReqDetR!V189</f>
        <v>39018.379445698622</v>
      </c>
      <c r="G189" s="169">
        <f>RevReqDetR!AG189</f>
        <v>0</v>
      </c>
      <c r="H189" s="169">
        <f t="shared" si="35"/>
        <v>0</v>
      </c>
      <c r="I189" s="260">
        <f>RevReqDetR!H189</f>
        <v>36891.509999999995</v>
      </c>
      <c r="J189" s="260">
        <f>RevReqDetR!M189</f>
        <v>36891.509999999995</v>
      </c>
      <c r="K189" s="169">
        <f t="shared" si="36"/>
        <v>0</v>
      </c>
      <c r="L189" s="260">
        <f>RevReqDetR!N189</f>
        <v>485133.49</v>
      </c>
      <c r="M189" s="260">
        <f>RevReqDetR!AA189</f>
        <v>0</v>
      </c>
      <c r="N189" s="260">
        <f t="shared" si="37"/>
        <v>485133.49</v>
      </c>
      <c r="O189" s="260">
        <f>RevReqDetR!AI189</f>
        <v>3599.5378545155072</v>
      </c>
      <c r="P189" s="260">
        <f>RevReqDetR!K189</f>
        <v>522025</v>
      </c>
      <c r="Q189" s="260">
        <f>RevReqDetR!T189</f>
        <v>0</v>
      </c>
      <c r="R189" s="260">
        <f>RevReqDetR!W189</f>
        <v>2708.2999999999997</v>
      </c>
      <c r="S189" s="260">
        <f>RevReqDetR!X189</f>
        <v>0</v>
      </c>
      <c r="T189" s="260">
        <f>RevReqDetR!Y189</f>
        <v>267057</v>
      </c>
      <c r="U189" s="260">
        <f t="shared" si="38"/>
        <v>252259.7</v>
      </c>
      <c r="V189" s="260">
        <f>RevReqDetR!L189</f>
        <v>0</v>
      </c>
      <c r="W189" s="260">
        <f t="shared" si="33"/>
        <v>275491.70730021416</v>
      </c>
      <c r="AA189" s="15">
        <v>2</v>
      </c>
      <c r="AB189" t="str">
        <f t="shared" si="31"/>
        <v>Oct 2023 - Sep 2024</v>
      </c>
    </row>
    <row r="190" spans="1:28" hidden="1" outlineLevel="1" x14ac:dyDescent="0.2">
      <c r="A190">
        <f t="shared" si="28"/>
        <v>2023</v>
      </c>
      <c r="B190" s="259">
        <v>45231</v>
      </c>
      <c r="C190" s="169">
        <f>RevReqDetR!Q190</f>
        <v>3086887.3600000003</v>
      </c>
      <c r="D190" s="260">
        <f>RevReqDetR!U190</f>
        <v>472352</v>
      </c>
      <c r="E190" s="169">
        <f t="shared" si="34"/>
        <v>3559239.3600000003</v>
      </c>
      <c r="F190" s="169">
        <f>RevReqDetR!E190+RevReqDetR!V190</f>
        <v>30284.598743835613</v>
      </c>
      <c r="G190" s="169">
        <f>RevReqDetR!AG190</f>
        <v>0</v>
      </c>
      <c r="H190" s="169">
        <f t="shared" si="35"/>
        <v>0</v>
      </c>
      <c r="I190" s="260">
        <f>RevReqDetR!H190</f>
        <v>32400.010000000002</v>
      </c>
      <c r="J190" s="260">
        <f>RevReqDetR!M190</f>
        <v>32400.010000000002</v>
      </c>
      <c r="K190" s="169">
        <f t="shared" si="36"/>
        <v>0</v>
      </c>
      <c r="L190" s="260">
        <f>RevReqDetR!N190</f>
        <v>412674.99</v>
      </c>
      <c r="M190" s="260">
        <f>RevReqDetR!AA190</f>
        <v>0</v>
      </c>
      <c r="N190" s="260">
        <f t="shared" si="37"/>
        <v>412674.99</v>
      </c>
      <c r="O190" s="260">
        <f>RevReqDetR!AI190</f>
        <v>3599.5378545155072</v>
      </c>
      <c r="P190" s="260">
        <f>RevReqDetR!K190</f>
        <v>445075</v>
      </c>
      <c r="Q190" s="260">
        <f>RevReqDetR!T190</f>
        <v>0</v>
      </c>
      <c r="R190" s="260">
        <f>RevReqDetR!W190</f>
        <v>0</v>
      </c>
      <c r="S190" s="260">
        <f>RevReqDetR!X190</f>
        <v>0</v>
      </c>
      <c r="T190" s="260">
        <f>RevReqDetR!Y190</f>
        <v>227691</v>
      </c>
      <c r="U190" s="260">
        <f t="shared" si="38"/>
        <v>217384</v>
      </c>
      <c r="V190" s="260">
        <f>RevReqDetR!L190</f>
        <v>0</v>
      </c>
      <c r="W190" s="260">
        <f t="shared" si="33"/>
        <v>229175.12659835111</v>
      </c>
      <c r="AA190" s="15">
        <v>2</v>
      </c>
      <c r="AB190" t="str">
        <f t="shared" si="31"/>
        <v>Oct 2023 - Sep 2024</v>
      </c>
    </row>
    <row r="191" spans="1:28" hidden="1" outlineLevel="1" x14ac:dyDescent="0.2">
      <c r="A191">
        <f t="shared" si="28"/>
        <v>2023</v>
      </c>
      <c r="B191" s="259">
        <v>45261</v>
      </c>
      <c r="C191" s="169">
        <f>RevReqDetR!Q191</f>
        <v>2753991.69</v>
      </c>
      <c r="D191" s="260">
        <f>RevReqDetR!U191</f>
        <v>176552</v>
      </c>
      <c r="E191" s="169">
        <f t="shared" si="34"/>
        <v>2930543.69</v>
      </c>
      <c r="F191" s="169">
        <f>RevReqDetR!E191+RevReqDetR!V191</f>
        <v>28676.067169095884</v>
      </c>
      <c r="G191" s="169">
        <f>RevReqDetR!AG191</f>
        <v>0</v>
      </c>
      <c r="H191" s="169">
        <f t="shared" si="35"/>
        <v>0</v>
      </c>
      <c r="I191" s="260">
        <f>RevReqDetR!H191</f>
        <v>28579.329999999998</v>
      </c>
      <c r="J191" s="260">
        <f>RevReqDetR!M191</f>
        <v>28579.329999999998</v>
      </c>
      <c r="K191" s="169">
        <f t="shared" si="36"/>
        <v>0</v>
      </c>
      <c r="L191" s="260">
        <f>RevReqDetR!N191</f>
        <v>332895.67</v>
      </c>
      <c r="M191" s="260">
        <f>RevReqDetR!AA191</f>
        <v>0</v>
      </c>
      <c r="N191" s="260">
        <f t="shared" si="37"/>
        <v>332895.67</v>
      </c>
      <c r="O191" s="260">
        <f>RevReqDetR!AI191</f>
        <v>3599.5378545155072</v>
      </c>
      <c r="P191" s="260">
        <f>RevReqDetR!K191</f>
        <v>361475</v>
      </c>
      <c r="Q191" s="260">
        <f>RevReqDetR!T191</f>
        <v>0</v>
      </c>
      <c r="R191" s="260">
        <f>RevReqDetR!W191</f>
        <v>1486.28</v>
      </c>
      <c r="S191" s="260">
        <f>RevReqDetR!X191</f>
        <v>0</v>
      </c>
      <c r="T191" s="260">
        <f>RevReqDetR!Y191</f>
        <v>184923</v>
      </c>
      <c r="U191" s="260">
        <f t="shared" si="38"/>
        <v>175065.71999999997</v>
      </c>
      <c r="V191" s="260">
        <f>RevReqDetR!L191</f>
        <v>0</v>
      </c>
      <c r="W191" s="260">
        <f t="shared" si="33"/>
        <v>190105.55502361141</v>
      </c>
      <c r="AA191" s="15">
        <v>1</v>
      </c>
      <c r="AB191" t="str">
        <f t="shared" si="31"/>
        <v>Oct 2023 - Sep 2024</v>
      </c>
    </row>
    <row r="192" spans="1:28" hidden="1" outlineLevel="1" x14ac:dyDescent="0.2">
      <c r="A192">
        <f t="shared" si="28"/>
        <v>2024</v>
      </c>
      <c r="B192" s="259">
        <v>45292</v>
      </c>
      <c r="C192" s="169">
        <f>RevReqDetR!Q192</f>
        <v>2545313.9700000002</v>
      </c>
      <c r="D192" s="260">
        <f>RevReqDetR!U192</f>
        <v>290928</v>
      </c>
      <c r="E192" s="169">
        <f t="shared" si="34"/>
        <v>2836241.97</v>
      </c>
      <c r="F192" s="169">
        <f>RevReqDetR!E192+RevReqDetR!V192</f>
        <v>23672.791587342461</v>
      </c>
      <c r="G192" s="169">
        <f>RevReqDetR!AG192</f>
        <v>0</v>
      </c>
      <c r="H192" s="169">
        <f t="shared" si="35"/>
        <v>0</v>
      </c>
      <c r="I192" s="260">
        <f>RevReqDetR!H192</f>
        <v>25497.279999999999</v>
      </c>
      <c r="J192" s="260">
        <f>RevReqDetR!M192</f>
        <v>25497.279999999999</v>
      </c>
      <c r="K192" s="169">
        <f t="shared" si="36"/>
        <v>0</v>
      </c>
      <c r="L192" s="260">
        <f>RevReqDetR!N192</f>
        <v>208677.71999999997</v>
      </c>
      <c r="M192" s="260">
        <f>RevReqDetR!AA192</f>
        <v>0</v>
      </c>
      <c r="N192" s="260">
        <f t="shared" si="37"/>
        <v>208677.71999999997</v>
      </c>
      <c r="O192" s="260">
        <f>RevReqDetR!AI192</f>
        <v>3599.5378545155072</v>
      </c>
      <c r="P192" s="260">
        <f>RevReqDetR!K192</f>
        <v>234175</v>
      </c>
      <c r="Q192" s="260">
        <f>RevReqDetR!T192</f>
        <v>0</v>
      </c>
      <c r="R192" s="260">
        <f>RevReqDetR!W192</f>
        <v>0</v>
      </c>
      <c r="S192" s="260">
        <f>RevReqDetR!X192</f>
        <v>0</v>
      </c>
      <c r="T192" s="260">
        <f>RevReqDetR!Y192</f>
        <v>119799</v>
      </c>
      <c r="U192" s="260">
        <f t="shared" si="38"/>
        <v>114376</v>
      </c>
      <c r="V192" s="260">
        <f>RevReqDetR!L192</f>
        <v>0</v>
      </c>
      <c r="W192" s="260">
        <f t="shared" si="33"/>
        <v>121574.04944185793</v>
      </c>
      <c r="AA192" s="15">
        <v>2</v>
      </c>
      <c r="AB192" t="str">
        <f t="shared" si="31"/>
        <v>Oct 2023 - Sep 2024</v>
      </c>
    </row>
    <row r="193" spans="1:28" hidden="1" outlineLevel="1" x14ac:dyDescent="0.2">
      <c r="A193">
        <f t="shared" si="28"/>
        <v>2024</v>
      </c>
      <c r="B193" s="259">
        <v>45323</v>
      </c>
      <c r="C193" s="169">
        <f>RevReqDetR!Q193</f>
        <v>2357504.2600000002</v>
      </c>
      <c r="D193" s="260">
        <f>RevReqDetR!U193</f>
        <v>394168</v>
      </c>
      <c r="E193" s="169">
        <f t="shared" si="34"/>
        <v>2751672.2600000002</v>
      </c>
      <c r="F193" s="169">
        <f>RevReqDetR!E193+RevReqDetR!V193</f>
        <v>22773.468574082188</v>
      </c>
      <c r="G193" s="169">
        <f>RevReqDetR!AG193</f>
        <v>0</v>
      </c>
      <c r="H193" s="169">
        <f t="shared" si="35"/>
        <v>0</v>
      </c>
      <c r="I193" s="260">
        <f>RevReqDetR!H193</f>
        <v>23565.29</v>
      </c>
      <c r="J193" s="260">
        <f>RevReqDetR!M193</f>
        <v>23565.29</v>
      </c>
      <c r="K193" s="169">
        <f t="shared" si="36"/>
        <v>0</v>
      </c>
      <c r="L193" s="260">
        <f>RevReqDetR!N193</f>
        <v>187809.71000000002</v>
      </c>
      <c r="M193" s="260">
        <f>RevReqDetR!AA193</f>
        <v>0</v>
      </c>
      <c r="N193" s="260">
        <f t="shared" si="37"/>
        <v>187809.71000000002</v>
      </c>
      <c r="O193" s="260">
        <f>RevReqDetR!AI193</f>
        <v>3599.5378545155072</v>
      </c>
      <c r="P193" s="260">
        <f>RevReqDetR!K193</f>
        <v>211375</v>
      </c>
      <c r="Q193" s="260">
        <f>RevReqDetR!T193</f>
        <v>0</v>
      </c>
      <c r="R193" s="260">
        <f>RevReqDetR!W193</f>
        <v>0</v>
      </c>
      <c r="S193" s="260">
        <f>RevReqDetR!X193</f>
        <v>0</v>
      </c>
      <c r="T193" s="260">
        <f>RevReqDetR!Y193</f>
        <v>108135</v>
      </c>
      <c r="U193" s="260">
        <f t="shared" si="38"/>
        <v>103240</v>
      </c>
      <c r="V193" s="260">
        <f>RevReqDetR!L193</f>
        <v>0</v>
      </c>
      <c r="W193" s="260">
        <f t="shared" si="33"/>
        <v>110942.71642859772</v>
      </c>
      <c r="AA193" s="15">
        <v>2</v>
      </c>
      <c r="AB193" t="str">
        <f t="shared" si="31"/>
        <v>Oct 2023 - Sep 2024</v>
      </c>
    </row>
    <row r="194" spans="1:28" hidden="1" outlineLevel="1" x14ac:dyDescent="0.2">
      <c r="A194">
        <f t="shared" si="28"/>
        <v>2024</v>
      </c>
      <c r="B194" s="259">
        <v>45352</v>
      </c>
      <c r="C194" s="169">
        <f>RevReqDetR!Q194</f>
        <v>2123189.0700000003</v>
      </c>
      <c r="D194" s="260">
        <f>RevReqDetR!U194</f>
        <v>125048</v>
      </c>
      <c r="E194" s="169">
        <f t="shared" si="34"/>
        <v>2248237.0700000003</v>
      </c>
      <c r="F194" s="169">
        <f>RevReqDetR!E194+RevReqDetR!V194</f>
        <v>22163.449708821914</v>
      </c>
      <c r="G194" s="169">
        <f>RevReqDetR!AG194</f>
        <v>0</v>
      </c>
      <c r="H194" s="169">
        <f t="shared" si="35"/>
        <v>0</v>
      </c>
      <c r="I194" s="260">
        <f>RevReqDetR!H194</f>
        <v>21826.5</v>
      </c>
      <c r="J194" s="260">
        <f>RevReqDetR!M194</f>
        <v>21826.5</v>
      </c>
      <c r="K194" s="169">
        <f t="shared" si="36"/>
        <v>0</v>
      </c>
      <c r="L194" s="260">
        <f>RevReqDetR!N194</f>
        <v>234315.19</v>
      </c>
      <c r="M194" s="260">
        <f>RevReqDetR!AA194</f>
        <v>0</v>
      </c>
      <c r="N194" s="260">
        <f t="shared" si="37"/>
        <v>234315.19</v>
      </c>
      <c r="O194" s="260">
        <f>RevReqDetR!AI194</f>
        <v>3599.5378545155072</v>
      </c>
      <c r="P194" s="260">
        <f>RevReqDetR!K194</f>
        <v>256141.69</v>
      </c>
      <c r="Q194" s="260">
        <f>RevReqDetR!T194</f>
        <v>0</v>
      </c>
      <c r="R194" s="260">
        <f>RevReqDetR!W194</f>
        <v>1240.27</v>
      </c>
      <c r="S194" s="260">
        <f>RevReqDetR!X194</f>
        <v>0</v>
      </c>
      <c r="T194" s="260">
        <f>RevReqDetR!Y194</f>
        <v>130977</v>
      </c>
      <c r="U194" s="260">
        <f t="shared" si="38"/>
        <v>123924.42000000001</v>
      </c>
      <c r="V194" s="260">
        <f>RevReqDetR!L194</f>
        <v>0</v>
      </c>
      <c r="W194" s="260">
        <f t="shared" si="33"/>
        <v>136153.75756333742</v>
      </c>
      <c r="AA194" s="15">
        <v>2</v>
      </c>
      <c r="AB194" t="str">
        <f t="shared" si="31"/>
        <v>Oct 2023 - Sep 2024</v>
      </c>
    </row>
    <row r="195" spans="1:28" hidden="1" outlineLevel="1" x14ac:dyDescent="0.2">
      <c r="A195">
        <f t="shared" si="28"/>
        <v>2024</v>
      </c>
      <c r="B195" s="259">
        <v>45383</v>
      </c>
      <c r="C195" s="169">
        <f>RevReqDetR!Q195</f>
        <v>1844546.19</v>
      </c>
      <c r="D195" s="260">
        <f>RevReqDetR!U195</f>
        <v>270744</v>
      </c>
      <c r="E195" s="169">
        <f t="shared" si="34"/>
        <v>2115290.19</v>
      </c>
      <c r="F195" s="169">
        <f>RevReqDetR!E195+RevReqDetR!V195</f>
        <v>18141.76722887671</v>
      </c>
      <c r="G195" s="169">
        <f>RevReqDetR!AG195</f>
        <v>0</v>
      </c>
      <c r="H195" s="169">
        <f t="shared" si="35"/>
        <v>0</v>
      </c>
      <c r="I195" s="260">
        <f>RevReqDetR!H195</f>
        <v>19657.12</v>
      </c>
      <c r="J195" s="260">
        <f>RevReqDetR!M195</f>
        <v>19657.12</v>
      </c>
      <c r="K195" s="169">
        <f t="shared" si="36"/>
        <v>0</v>
      </c>
      <c r="L195" s="260">
        <f>RevReqDetR!N195</f>
        <v>278642.88000000006</v>
      </c>
      <c r="M195" s="260">
        <f>RevReqDetR!AA195</f>
        <v>0</v>
      </c>
      <c r="N195" s="260">
        <f t="shared" si="37"/>
        <v>278642.88000000006</v>
      </c>
      <c r="O195" s="260">
        <f>RevReqDetR!AI195</f>
        <v>3599.5378545155072</v>
      </c>
      <c r="P195" s="260">
        <f>RevReqDetR!K195</f>
        <v>298300</v>
      </c>
      <c r="Q195" s="260">
        <f>RevReqDetR!T195</f>
        <v>0</v>
      </c>
      <c r="R195" s="260">
        <f>RevReqDetR!W195</f>
        <v>0</v>
      </c>
      <c r="S195" s="260">
        <f>RevReqDetR!X195</f>
        <v>0</v>
      </c>
      <c r="T195" s="260">
        <f>RevReqDetR!Y195</f>
        <v>152604</v>
      </c>
      <c r="U195" s="260">
        <f t="shared" si="38"/>
        <v>145696</v>
      </c>
      <c r="V195" s="260">
        <f>RevReqDetR!L195</f>
        <v>0</v>
      </c>
      <c r="W195" s="260">
        <f t="shared" si="33"/>
        <v>154688.18508339225</v>
      </c>
      <c r="AA195" s="15">
        <v>2</v>
      </c>
      <c r="AB195" t="str">
        <f t="shared" si="31"/>
        <v>Oct 2023 - Sep 2024</v>
      </c>
    </row>
    <row r="196" spans="1:28" hidden="1" outlineLevel="1" x14ac:dyDescent="0.2">
      <c r="A196">
        <f t="shared" si="28"/>
        <v>2024</v>
      </c>
      <c r="B196" s="259">
        <v>45413</v>
      </c>
      <c r="C196" s="169">
        <f>RevReqDetR!Q196</f>
        <v>1440298.56</v>
      </c>
      <c r="D196" s="260">
        <f>RevReqDetR!U196</f>
        <v>476528</v>
      </c>
      <c r="E196" s="169">
        <f t="shared" si="34"/>
        <v>1916826.56</v>
      </c>
      <c r="F196" s="169">
        <f>RevReqDetR!E196+RevReqDetR!V196</f>
        <v>17142.02032980822</v>
      </c>
      <c r="G196" s="169">
        <f>RevReqDetR!AG196</f>
        <v>0</v>
      </c>
      <c r="H196" s="169">
        <f t="shared" si="35"/>
        <v>0</v>
      </c>
      <c r="I196" s="260">
        <f>RevReqDetR!H196</f>
        <v>17077.370000000003</v>
      </c>
      <c r="J196" s="260">
        <f>RevReqDetR!M196</f>
        <v>17077.370000000003</v>
      </c>
      <c r="K196" s="169">
        <f t="shared" si="36"/>
        <v>0</v>
      </c>
      <c r="L196" s="260">
        <f>RevReqDetR!N196</f>
        <v>404247.63</v>
      </c>
      <c r="M196" s="260">
        <f>RevReqDetR!AA196</f>
        <v>0</v>
      </c>
      <c r="N196" s="260">
        <f t="shared" si="37"/>
        <v>404247.63</v>
      </c>
      <c r="O196" s="260">
        <f>RevReqDetR!AI196</f>
        <v>3599.5378545155072</v>
      </c>
      <c r="P196" s="260">
        <f>RevReqDetR!K196</f>
        <v>421325</v>
      </c>
      <c r="Q196" s="260">
        <f>RevReqDetR!T196</f>
        <v>0</v>
      </c>
      <c r="R196" s="260">
        <f>RevReqDetR!W196</f>
        <v>0</v>
      </c>
      <c r="S196" s="260">
        <f>RevReqDetR!X196</f>
        <v>0</v>
      </c>
      <c r="T196" s="260">
        <f>RevReqDetR!Y196</f>
        <v>215541</v>
      </c>
      <c r="U196" s="260">
        <f t="shared" si="38"/>
        <v>205784</v>
      </c>
      <c r="V196" s="260">
        <f>RevReqDetR!L196</f>
        <v>0</v>
      </c>
      <c r="W196" s="260">
        <f t="shared" si="33"/>
        <v>219205.18818432372</v>
      </c>
      <c r="AA196" s="15">
        <v>1</v>
      </c>
      <c r="AB196" t="str">
        <f t="shared" si="31"/>
        <v>Oct 2023 - Sep 2024</v>
      </c>
    </row>
    <row r="197" spans="1:28" hidden="1" outlineLevel="1" x14ac:dyDescent="0.2">
      <c r="A197">
        <f t="shared" si="28"/>
        <v>2024</v>
      </c>
      <c r="B197" s="259">
        <v>45444</v>
      </c>
      <c r="C197" s="169">
        <f>RevReqDetR!Q197</f>
        <v>1006748.0199999999</v>
      </c>
      <c r="D197" s="260">
        <f>RevReqDetR!U197</f>
        <v>218080</v>
      </c>
      <c r="E197" s="169">
        <f t="shared" si="34"/>
        <v>1224828.02</v>
      </c>
      <c r="F197" s="169">
        <f>RevReqDetR!E197+RevReqDetR!V197</f>
        <v>15325.309142794518</v>
      </c>
      <c r="G197" s="169">
        <f>RevReqDetR!AG197</f>
        <v>0</v>
      </c>
      <c r="H197" s="169">
        <f t="shared" si="35"/>
        <v>0</v>
      </c>
      <c r="I197" s="260">
        <f>RevReqDetR!H197</f>
        <v>13334.72</v>
      </c>
      <c r="J197" s="260">
        <f>RevReqDetR!M197</f>
        <v>13334.72</v>
      </c>
      <c r="K197" s="169">
        <f t="shared" si="36"/>
        <v>0</v>
      </c>
      <c r="L197" s="260">
        <f>RevReqDetR!N197</f>
        <v>433550.54000000004</v>
      </c>
      <c r="M197" s="260">
        <f>RevReqDetR!AA197</f>
        <v>0</v>
      </c>
      <c r="N197" s="260">
        <f t="shared" si="37"/>
        <v>433550.54000000004</v>
      </c>
      <c r="O197" s="260">
        <f>RevReqDetR!AI197</f>
        <v>3599.5378545155072</v>
      </c>
      <c r="P197" s="260">
        <f>RevReqDetR!K197</f>
        <v>446885.26</v>
      </c>
      <c r="Q197" s="260">
        <f>RevReqDetR!T197</f>
        <v>0</v>
      </c>
      <c r="R197" s="260">
        <f>RevReqDetR!W197</f>
        <v>1499.42</v>
      </c>
      <c r="S197" s="260">
        <f>RevReqDetR!X197</f>
        <v>0</v>
      </c>
      <c r="T197" s="260">
        <f>RevReqDetR!Y197</f>
        <v>228420</v>
      </c>
      <c r="U197" s="260">
        <f t="shared" si="38"/>
        <v>216965.84000000003</v>
      </c>
      <c r="V197" s="260">
        <f>RevReqDetR!L197</f>
        <v>0</v>
      </c>
      <c r="W197" s="260">
        <f t="shared" si="33"/>
        <v>235509.54699731001</v>
      </c>
      <c r="AA197" s="15">
        <v>2</v>
      </c>
      <c r="AB197" t="str">
        <f t="shared" si="31"/>
        <v>Oct 2023 - Sep 2024</v>
      </c>
    </row>
    <row r="198" spans="1:28" hidden="1" outlineLevel="1" x14ac:dyDescent="0.2">
      <c r="A198">
        <f t="shared" si="28"/>
        <v>2024</v>
      </c>
      <c r="B198" s="259">
        <v>45474</v>
      </c>
      <c r="C198" s="169">
        <f>RevReqDetR!Q198</f>
        <v>805700.62</v>
      </c>
      <c r="D198" s="260">
        <f>RevReqDetR!U198</f>
        <v>102544</v>
      </c>
      <c r="E198" s="169">
        <f t="shared" si="34"/>
        <v>908244.62</v>
      </c>
      <c r="F198" s="169">
        <f>RevReqDetR!E198+RevReqDetR!V198</f>
        <v>9873.1374028493137</v>
      </c>
      <c r="G198" s="169">
        <f>RevReqDetR!AG198</f>
        <v>0</v>
      </c>
      <c r="H198" s="169">
        <f t="shared" si="35"/>
        <v>0</v>
      </c>
      <c r="I198" s="260">
        <f>RevReqDetR!H198</f>
        <v>9320.7800000000007</v>
      </c>
      <c r="J198" s="260">
        <f>RevReqDetR!M198</f>
        <v>9320.7800000000007</v>
      </c>
      <c r="K198" s="169">
        <f t="shared" si="36"/>
        <v>0</v>
      </c>
      <c r="L198" s="260">
        <f>RevReqDetR!N198</f>
        <v>201047.40000000002</v>
      </c>
      <c r="M198" s="260">
        <f>RevReqDetR!AA198</f>
        <v>0</v>
      </c>
      <c r="N198" s="260">
        <f t="shared" si="37"/>
        <v>201047.40000000002</v>
      </c>
      <c r="O198" s="260">
        <f>RevReqDetR!AI198</f>
        <v>3599.5378545155072</v>
      </c>
      <c r="P198" s="260">
        <f>RevReqDetR!K198</f>
        <v>210368.18</v>
      </c>
      <c r="Q198" s="260">
        <f>RevReqDetR!T198</f>
        <v>0</v>
      </c>
      <c r="R198" s="260">
        <f>RevReqDetR!W198</f>
        <v>686.19999999999993</v>
      </c>
      <c r="S198" s="260">
        <f>RevReqDetR!X198</f>
        <v>0</v>
      </c>
      <c r="T198" s="260">
        <f>RevReqDetR!Y198</f>
        <v>107406</v>
      </c>
      <c r="U198" s="260">
        <f t="shared" si="38"/>
        <v>102275.97999999998</v>
      </c>
      <c r="V198" s="260">
        <f>RevReqDetR!L198</f>
        <v>0</v>
      </c>
      <c r="W198" s="260">
        <f t="shared" si="33"/>
        <v>112244.09525736485</v>
      </c>
      <c r="AA198" s="15">
        <v>2</v>
      </c>
      <c r="AB198" t="str">
        <f t="shared" si="31"/>
        <v>Oct 2023 - Sep 2024</v>
      </c>
    </row>
    <row r="199" spans="1:28" hidden="1" outlineLevel="1" x14ac:dyDescent="0.2">
      <c r="A199">
        <f t="shared" si="28"/>
        <v>2024</v>
      </c>
      <c r="B199" s="259">
        <v>45505</v>
      </c>
      <c r="C199" s="169">
        <f>RevReqDetR!Q199</f>
        <v>657815.72999999986</v>
      </c>
      <c r="D199" s="260">
        <f>RevReqDetR!U199</f>
        <v>178408</v>
      </c>
      <c r="E199" s="169">
        <f t="shared" si="34"/>
        <v>836223.72999999986</v>
      </c>
      <c r="F199" s="169">
        <f>RevReqDetR!E199+RevReqDetR!V199</f>
        <v>7354.8592494246568</v>
      </c>
      <c r="G199" s="169">
        <f>RevReqDetR!AG199</f>
        <v>0</v>
      </c>
      <c r="H199" s="169">
        <f t="shared" si="35"/>
        <v>0</v>
      </c>
      <c r="I199" s="260">
        <f>RevReqDetR!H199</f>
        <v>7459.42</v>
      </c>
      <c r="J199" s="260">
        <f>RevReqDetR!M199</f>
        <v>7459.42</v>
      </c>
      <c r="K199" s="169">
        <f t="shared" si="36"/>
        <v>0</v>
      </c>
      <c r="L199" s="260">
        <f>RevReqDetR!N199</f>
        <v>147884.89000000001</v>
      </c>
      <c r="M199" s="260">
        <f>RevReqDetR!AA199</f>
        <v>0</v>
      </c>
      <c r="N199" s="260">
        <f t="shared" si="37"/>
        <v>147884.89000000001</v>
      </c>
      <c r="O199" s="260">
        <f>RevReqDetR!AI199</f>
        <v>3599.5378545155072</v>
      </c>
      <c r="P199" s="260">
        <f>RevReqDetR!K199</f>
        <v>155344.31</v>
      </c>
      <c r="Q199" s="260">
        <f>RevReqDetR!T199</f>
        <v>0</v>
      </c>
      <c r="R199" s="260">
        <f>RevReqDetR!W199</f>
        <v>0</v>
      </c>
      <c r="S199" s="260">
        <f>RevReqDetR!X199</f>
        <v>0</v>
      </c>
      <c r="T199" s="260">
        <f>RevReqDetR!Y199</f>
        <v>79461</v>
      </c>
      <c r="U199" s="260">
        <f t="shared" si="38"/>
        <v>75883.31</v>
      </c>
      <c r="V199" s="260">
        <f>RevReqDetR!L199</f>
        <v>0</v>
      </c>
      <c r="W199" s="260">
        <f t="shared" si="33"/>
        <v>82955.977103940182</v>
      </c>
      <c r="AA199" s="15">
        <v>2</v>
      </c>
      <c r="AB199" t="str">
        <f t="shared" si="31"/>
        <v>Oct 2023 - Sep 2024</v>
      </c>
    </row>
    <row r="200" spans="1:28" hidden="1" outlineLevel="1" x14ac:dyDescent="0.2">
      <c r="A200">
        <f t="shared" si="28"/>
        <v>2024</v>
      </c>
      <c r="B200" s="259">
        <v>45536</v>
      </c>
      <c r="C200" s="169">
        <f>RevReqDetR!Q200</f>
        <v>560277.51</v>
      </c>
      <c r="D200" s="260">
        <f>RevReqDetR!U200</f>
        <v>228984</v>
      </c>
      <c r="E200" s="169">
        <f t="shared" si="34"/>
        <v>789261.51</v>
      </c>
      <c r="F200" s="169">
        <f>RevReqDetR!E200+RevReqDetR!V200</f>
        <v>6732.2573081095888</v>
      </c>
      <c r="G200" s="169">
        <f>RevReqDetR!AG200</f>
        <v>0</v>
      </c>
      <c r="H200" s="169">
        <f t="shared" si="35"/>
        <v>0</v>
      </c>
      <c r="I200" s="260">
        <f>RevReqDetR!H200</f>
        <v>6090.26</v>
      </c>
      <c r="J200" s="260">
        <f>RevReqDetR!M200</f>
        <v>6090.26</v>
      </c>
      <c r="K200" s="169">
        <f t="shared" si="36"/>
        <v>0</v>
      </c>
      <c r="L200" s="260">
        <f>RevReqDetR!N200</f>
        <v>97538.22</v>
      </c>
      <c r="M200" s="260">
        <f>RevReqDetR!AA200</f>
        <v>0</v>
      </c>
      <c r="N200" s="260">
        <f t="shared" si="37"/>
        <v>97538.22</v>
      </c>
      <c r="O200" s="260">
        <f>RevReqDetR!AI200</f>
        <v>3599.5378545155072</v>
      </c>
      <c r="P200" s="260">
        <f>RevReqDetR!K200</f>
        <v>103628.48</v>
      </c>
      <c r="Q200" s="260">
        <f>RevReqDetR!T200</f>
        <v>0</v>
      </c>
      <c r="R200" s="260">
        <f>RevReqDetR!W200</f>
        <v>0</v>
      </c>
      <c r="S200" s="260">
        <f>RevReqDetR!X200</f>
        <v>0</v>
      </c>
      <c r="T200" s="260">
        <f>RevReqDetR!Y200</f>
        <v>52974</v>
      </c>
      <c r="U200" s="260">
        <f t="shared" si="38"/>
        <v>50654.479999999996</v>
      </c>
      <c r="V200" s="260">
        <f>RevReqDetR!L200</f>
        <v>0</v>
      </c>
      <c r="W200" s="260">
        <f t="shared" si="33"/>
        <v>57215.535162625107</v>
      </c>
      <c r="AA200" s="15">
        <v>2</v>
      </c>
      <c r="AB200" t="str">
        <f t="shared" si="31"/>
        <v>Oct 2023 - Sep 2024</v>
      </c>
    </row>
    <row r="201" spans="1:28" hidden="1" outlineLevel="1" x14ac:dyDescent="0.2">
      <c r="A201">
        <f t="shared" si="28"/>
        <v>2024</v>
      </c>
      <c r="B201" s="259">
        <v>45566</v>
      </c>
      <c r="C201" s="169">
        <f>RevReqDetR!Q201</f>
        <v>476639.72</v>
      </c>
      <c r="D201" s="260">
        <f>RevReqDetR!U201</f>
        <v>43384</v>
      </c>
      <c r="E201" s="169">
        <f t="shared" si="34"/>
        <v>520023.72</v>
      </c>
      <c r="F201" s="169">
        <f>RevReqDetR!E201+RevReqDetR!V201</f>
        <v>6346.3230614246568</v>
      </c>
      <c r="G201" s="169">
        <f>RevReqDetR!AG201</f>
        <v>0</v>
      </c>
      <c r="H201" s="169">
        <f t="shared" si="35"/>
        <v>0</v>
      </c>
      <c r="I201" s="260">
        <f>RevReqDetR!H201</f>
        <v>5187.21</v>
      </c>
      <c r="J201" s="260">
        <f>RevReqDetR!M201</f>
        <v>5187.21</v>
      </c>
      <c r="K201" s="169">
        <f t="shared" si="36"/>
        <v>0</v>
      </c>
      <c r="L201" s="260">
        <f>RevReqDetR!N201</f>
        <v>83637.790000000008</v>
      </c>
      <c r="M201" s="260">
        <f>RevReqDetR!AA201</f>
        <v>0</v>
      </c>
      <c r="N201" s="260">
        <f t="shared" si="37"/>
        <v>83637.790000000008</v>
      </c>
      <c r="O201" s="260">
        <f>RevReqDetR!AI201</f>
        <v>2226.087416883086</v>
      </c>
      <c r="P201" s="260">
        <f>RevReqDetR!K201</f>
        <v>88825</v>
      </c>
      <c r="Q201" s="260">
        <f>RevReqDetR!T201</f>
        <v>0</v>
      </c>
      <c r="R201" s="260">
        <f>RevReqDetR!W201</f>
        <v>720.51</v>
      </c>
      <c r="S201" s="260">
        <f>RevReqDetR!X201</f>
        <v>0</v>
      </c>
      <c r="T201" s="260">
        <f>RevReqDetR!Y201</f>
        <v>45441</v>
      </c>
      <c r="U201" s="260">
        <f t="shared" si="38"/>
        <v>42663.490000000005</v>
      </c>
      <c r="V201" s="260">
        <f>RevReqDetR!L201</f>
        <v>0</v>
      </c>
      <c r="W201" s="260">
        <f t="shared" si="33"/>
        <v>49546.710478307752</v>
      </c>
      <c r="AA201" s="15">
        <v>1</v>
      </c>
      <c r="AB201" t="str">
        <f t="shared" si="31"/>
        <v>Oct 2024 - Sep 2025</v>
      </c>
    </row>
    <row r="202" spans="1:28" hidden="1" outlineLevel="1" x14ac:dyDescent="0.2">
      <c r="A202">
        <f t="shared" si="28"/>
        <v>2024</v>
      </c>
      <c r="B202" s="259">
        <v>45597</v>
      </c>
      <c r="C202" s="169">
        <f>RevReqDetR!Q202</f>
        <v>404102.58999999997</v>
      </c>
      <c r="D202" s="260">
        <f>RevReqDetR!U202</f>
        <v>80968</v>
      </c>
      <c r="E202" s="169">
        <f t="shared" si="34"/>
        <v>485070.58999999997</v>
      </c>
      <c r="F202" s="169">
        <f>RevReqDetR!E202+RevReqDetR!V202</f>
        <v>4195.6731765479444</v>
      </c>
      <c r="G202" s="169">
        <f>RevReqDetR!AG202</f>
        <v>0</v>
      </c>
      <c r="H202" s="169">
        <f t="shared" si="35"/>
        <v>0</v>
      </c>
      <c r="I202" s="260">
        <f>RevReqDetR!H202</f>
        <v>4412.87</v>
      </c>
      <c r="J202" s="260">
        <f>RevReqDetR!M202</f>
        <v>4412.87</v>
      </c>
      <c r="K202" s="169">
        <f t="shared" si="36"/>
        <v>0</v>
      </c>
      <c r="L202" s="260">
        <f>RevReqDetR!N202</f>
        <v>72537.13</v>
      </c>
      <c r="M202" s="260">
        <f>RevReqDetR!AA202</f>
        <v>0</v>
      </c>
      <c r="N202" s="260">
        <f t="shared" si="37"/>
        <v>72537.13</v>
      </c>
      <c r="O202" s="260">
        <f>RevReqDetR!AI202</f>
        <v>2226.087416883086</v>
      </c>
      <c r="P202" s="260">
        <f>RevReqDetR!K202</f>
        <v>76950</v>
      </c>
      <c r="Q202" s="260">
        <f>RevReqDetR!T202</f>
        <v>0</v>
      </c>
      <c r="R202" s="260">
        <f>RevReqDetR!W202</f>
        <v>0</v>
      </c>
      <c r="S202" s="260">
        <f>RevReqDetR!X202</f>
        <v>0</v>
      </c>
      <c r="T202" s="260">
        <f>RevReqDetR!Y202</f>
        <v>39366</v>
      </c>
      <c r="U202" s="260">
        <f t="shared" si="38"/>
        <v>37584</v>
      </c>
      <c r="V202" s="260">
        <f>RevReqDetR!L202</f>
        <v>0</v>
      </c>
      <c r="W202" s="260">
        <f t="shared" si="33"/>
        <v>41374.890593431046</v>
      </c>
      <c r="AA202" s="15">
        <v>2</v>
      </c>
      <c r="AB202" t="str">
        <f t="shared" si="31"/>
        <v>Oct 2024 - Sep 2025</v>
      </c>
    </row>
    <row r="203" spans="1:28" hidden="1" outlineLevel="1" x14ac:dyDescent="0.2">
      <c r="A203">
        <f t="shared" ref="A203:A263" si="39">YEAR(B203)</f>
        <v>2024</v>
      </c>
      <c r="B203" s="259">
        <v>45627</v>
      </c>
      <c r="C203" s="169">
        <f>RevReqDetR!Q203</f>
        <v>343718.89999999997</v>
      </c>
      <c r="D203" s="260">
        <f>RevReqDetR!U203</f>
        <v>31320</v>
      </c>
      <c r="E203" s="169">
        <f t="shared" si="34"/>
        <v>375038.89999999997</v>
      </c>
      <c r="F203" s="169">
        <f>RevReqDetR!E203+RevReqDetR!V203</f>
        <v>3908.2137741917809</v>
      </c>
      <c r="G203" s="169">
        <f>RevReqDetR!AG203</f>
        <v>0</v>
      </c>
      <c r="H203" s="169">
        <f t="shared" si="35"/>
        <v>0</v>
      </c>
      <c r="I203" s="260">
        <f>RevReqDetR!H203</f>
        <v>3741.3100000000004</v>
      </c>
      <c r="J203" s="260">
        <f>RevReqDetR!M203</f>
        <v>3741.3100000000004</v>
      </c>
      <c r="K203" s="169">
        <f t="shared" si="36"/>
        <v>0</v>
      </c>
      <c r="L203" s="260">
        <f>RevReqDetR!N203</f>
        <v>60383.69</v>
      </c>
      <c r="M203" s="260">
        <f>RevReqDetR!AA203</f>
        <v>0</v>
      </c>
      <c r="N203" s="260">
        <f t="shared" si="37"/>
        <v>60383.69</v>
      </c>
      <c r="O203" s="260">
        <f>RevReqDetR!AI203</f>
        <v>2226.087416883086</v>
      </c>
      <c r="P203" s="260">
        <f>RevReqDetR!K203</f>
        <v>64125</v>
      </c>
      <c r="Q203" s="260">
        <f>RevReqDetR!T203</f>
        <v>0</v>
      </c>
      <c r="R203" s="260">
        <f>RevReqDetR!W203</f>
        <v>254.76999999999998</v>
      </c>
      <c r="S203" s="260">
        <f>RevReqDetR!X203</f>
        <v>0</v>
      </c>
      <c r="T203" s="260">
        <f>RevReqDetR!Y203</f>
        <v>32805</v>
      </c>
      <c r="U203" s="260">
        <f t="shared" si="38"/>
        <v>31065.230000000003</v>
      </c>
      <c r="V203" s="260">
        <f>RevReqDetR!L203</f>
        <v>0</v>
      </c>
      <c r="W203" s="260">
        <f t="shared" si="33"/>
        <v>35452.761191074875</v>
      </c>
      <c r="AA203" s="15">
        <v>2</v>
      </c>
      <c r="AB203" t="str">
        <f t="shared" si="31"/>
        <v>Oct 2024 - Sep 2025</v>
      </c>
    </row>
    <row r="204" spans="1:28" hidden="1" outlineLevel="1" x14ac:dyDescent="0.2">
      <c r="A204">
        <f t="shared" si="39"/>
        <v>2025</v>
      </c>
      <c r="B204" s="259">
        <v>45658</v>
      </c>
      <c r="C204" s="169">
        <f>RevReqDetR!Q204</f>
        <v>311890.21999999997</v>
      </c>
      <c r="D204" s="260">
        <f>RevReqDetR!U204</f>
        <v>39672</v>
      </c>
      <c r="E204" s="169">
        <f t="shared" si="34"/>
        <v>351562.22</v>
      </c>
      <c r="F204" s="169">
        <f>RevReqDetR!E204+RevReqDetR!V204</f>
        <v>2886.2232825753417</v>
      </c>
      <c r="G204" s="169">
        <f>RevReqDetR!AG204</f>
        <v>0</v>
      </c>
      <c r="H204" s="169">
        <f t="shared" si="35"/>
        <v>0</v>
      </c>
      <c r="I204" s="260">
        <f>RevReqDetR!H204</f>
        <v>3017.95</v>
      </c>
      <c r="J204" s="260">
        <f>RevReqDetR!M204</f>
        <v>3017.95</v>
      </c>
      <c r="K204" s="169">
        <f t="shared" si="36"/>
        <v>0</v>
      </c>
      <c r="L204" s="260">
        <f>RevReqDetR!N204</f>
        <v>14082.05</v>
      </c>
      <c r="M204" s="260">
        <f>RevReqDetR!AA204</f>
        <v>0</v>
      </c>
      <c r="N204" s="260">
        <f t="shared" si="37"/>
        <v>14082.05</v>
      </c>
      <c r="O204" s="260">
        <f>RevReqDetR!AI204</f>
        <v>2226.087416883086</v>
      </c>
      <c r="P204" s="260">
        <f>RevReqDetR!K204</f>
        <v>17100</v>
      </c>
      <c r="Q204" s="260">
        <f>RevReqDetR!T204</f>
        <v>0</v>
      </c>
      <c r="R204" s="260">
        <f>RevReqDetR!W204</f>
        <v>0</v>
      </c>
      <c r="S204" s="260">
        <f>RevReqDetR!X204</f>
        <v>0</v>
      </c>
      <c r="T204" s="260">
        <f>RevReqDetR!Y204</f>
        <v>8748</v>
      </c>
      <c r="U204" s="260">
        <f t="shared" si="38"/>
        <v>8352</v>
      </c>
      <c r="V204" s="260">
        <f>RevReqDetR!L204</f>
        <v>0</v>
      </c>
      <c r="W204" s="260">
        <f t="shared" si="33"/>
        <v>10842.360699458426</v>
      </c>
      <c r="AA204" s="15">
        <v>2</v>
      </c>
      <c r="AB204" t="str">
        <f t="shared" ref="AB204:AB263" si="40">IF(MONTH(B204)=10,"Oct "&amp;RIGHT(YEAR(B204),4)&amp;" - "&amp;"Sep "&amp;RIGHT(YEAR(B204)+1,4),AB203)</f>
        <v>Oct 2024 - Sep 2025</v>
      </c>
    </row>
    <row r="205" spans="1:28" hidden="1" outlineLevel="1" x14ac:dyDescent="0.2">
      <c r="A205">
        <f t="shared" si="39"/>
        <v>2025</v>
      </c>
      <c r="B205" s="259">
        <v>45689</v>
      </c>
      <c r="C205" s="169">
        <f>RevReqDetR!Q205</f>
        <v>300052.78999999998</v>
      </c>
      <c r="D205" s="260">
        <f>RevReqDetR!U205</f>
        <v>46864</v>
      </c>
      <c r="E205" s="169">
        <f t="shared" si="34"/>
        <v>346916.79</v>
      </c>
      <c r="F205" s="169">
        <f>RevReqDetR!E205+RevReqDetR!V205</f>
        <v>2809.4972801095887</v>
      </c>
      <c r="G205" s="169">
        <f>RevReqDetR!AG205</f>
        <v>0</v>
      </c>
      <c r="H205" s="169">
        <f t="shared" si="35"/>
        <v>0</v>
      </c>
      <c r="I205" s="260">
        <f>RevReqDetR!H205</f>
        <v>2887.57</v>
      </c>
      <c r="J205" s="260">
        <f>RevReqDetR!M205</f>
        <v>2887.57</v>
      </c>
      <c r="K205" s="169">
        <f t="shared" si="36"/>
        <v>0</v>
      </c>
      <c r="L205" s="260">
        <f>RevReqDetR!N205</f>
        <v>11837.43</v>
      </c>
      <c r="M205" s="260">
        <f>RevReqDetR!AA205</f>
        <v>0</v>
      </c>
      <c r="N205" s="260">
        <f t="shared" si="37"/>
        <v>11837.43</v>
      </c>
      <c r="O205" s="260">
        <f>RevReqDetR!AI205</f>
        <v>2226.087416883086</v>
      </c>
      <c r="P205" s="260">
        <f>RevReqDetR!K205</f>
        <v>14725</v>
      </c>
      <c r="Q205" s="260">
        <f>RevReqDetR!T205</f>
        <v>0</v>
      </c>
      <c r="R205" s="260">
        <f>RevReqDetR!W205</f>
        <v>0</v>
      </c>
      <c r="S205" s="260">
        <f>RevReqDetR!X205</f>
        <v>0</v>
      </c>
      <c r="T205" s="260">
        <f>RevReqDetR!Y205</f>
        <v>7533</v>
      </c>
      <c r="U205" s="260">
        <f t="shared" si="38"/>
        <v>7192</v>
      </c>
      <c r="V205" s="260">
        <f>RevReqDetR!L205</f>
        <v>0</v>
      </c>
      <c r="W205" s="260">
        <f t="shared" si="33"/>
        <v>9681.0146969926755</v>
      </c>
      <c r="AA205" s="15">
        <v>2</v>
      </c>
      <c r="AB205" t="str">
        <f t="shared" si="40"/>
        <v>Oct 2024 - Sep 2025</v>
      </c>
    </row>
    <row r="206" spans="1:28" hidden="1" outlineLevel="1" x14ac:dyDescent="0.2">
      <c r="A206">
        <f t="shared" si="39"/>
        <v>2025</v>
      </c>
      <c r="B206" s="259">
        <v>45717</v>
      </c>
      <c r="C206" s="169">
        <f>RevReqDetR!Q206</f>
        <v>284780.77</v>
      </c>
      <c r="D206" s="260">
        <f>RevReqDetR!U206</f>
        <v>8816</v>
      </c>
      <c r="E206" s="169">
        <f t="shared" si="34"/>
        <v>293596.77</v>
      </c>
      <c r="F206" s="169">
        <f>RevReqDetR!E206+RevReqDetR!V206</f>
        <v>2792.7247922739721</v>
      </c>
      <c r="G206" s="169">
        <f>RevReqDetR!AG206</f>
        <v>0</v>
      </c>
      <c r="H206" s="169">
        <f t="shared" si="35"/>
        <v>0</v>
      </c>
      <c r="I206" s="260">
        <f>RevReqDetR!H206</f>
        <v>2777.98</v>
      </c>
      <c r="J206" s="260">
        <f>RevReqDetR!M206</f>
        <v>2777.98</v>
      </c>
      <c r="K206" s="169">
        <f t="shared" si="36"/>
        <v>0</v>
      </c>
      <c r="L206" s="260">
        <f>RevReqDetR!N206</f>
        <v>15272.019999999999</v>
      </c>
      <c r="M206" s="260">
        <f>RevReqDetR!AA206</f>
        <v>0</v>
      </c>
      <c r="N206" s="260">
        <f t="shared" si="37"/>
        <v>15272.019999999999</v>
      </c>
      <c r="O206" s="260">
        <f>RevReqDetR!AI206</f>
        <v>2226.087416883086</v>
      </c>
      <c r="P206" s="260">
        <f>RevReqDetR!K206</f>
        <v>18050</v>
      </c>
      <c r="Q206" s="260">
        <f>RevReqDetR!T206</f>
        <v>0</v>
      </c>
      <c r="R206" s="260">
        <f>RevReqDetR!W206</f>
        <v>147.46</v>
      </c>
      <c r="S206" s="260">
        <f>RevReqDetR!X206</f>
        <v>0</v>
      </c>
      <c r="T206" s="260">
        <f>RevReqDetR!Y206</f>
        <v>9234</v>
      </c>
      <c r="U206" s="260">
        <f t="shared" si="38"/>
        <v>8668.5400000000009</v>
      </c>
      <c r="V206" s="260">
        <f>RevReqDetR!L206</f>
        <v>0</v>
      </c>
      <c r="W206" s="260">
        <f t="shared" si="33"/>
        <v>11622.292209157054</v>
      </c>
      <c r="AA206" s="15">
        <v>1</v>
      </c>
      <c r="AB206" t="str">
        <f t="shared" si="40"/>
        <v>Oct 2024 - Sep 2025</v>
      </c>
    </row>
    <row r="207" spans="1:28" hidden="1" outlineLevel="1" x14ac:dyDescent="0.2">
      <c r="A207">
        <f t="shared" si="39"/>
        <v>2025</v>
      </c>
      <c r="B207" s="259">
        <v>45748</v>
      </c>
      <c r="C207" s="169">
        <f>RevReqDetR!Q207</f>
        <v>263192.36</v>
      </c>
      <c r="D207" s="260">
        <f>RevReqDetR!U207</f>
        <v>20648</v>
      </c>
      <c r="E207" s="169">
        <f t="shared" si="34"/>
        <v>283840.36</v>
      </c>
      <c r="F207" s="169">
        <f>RevReqDetR!E207+RevReqDetR!V207</f>
        <v>2368.0568305205475</v>
      </c>
      <c r="G207" s="169">
        <f>RevReqDetR!AG207</f>
        <v>0</v>
      </c>
      <c r="H207" s="169">
        <f t="shared" si="35"/>
        <v>0</v>
      </c>
      <c r="I207" s="260">
        <f>RevReqDetR!H207</f>
        <v>2636.5899999999997</v>
      </c>
      <c r="J207" s="260">
        <f>RevReqDetR!M207</f>
        <v>2636.5899999999997</v>
      </c>
      <c r="K207" s="169">
        <f t="shared" si="36"/>
        <v>0</v>
      </c>
      <c r="L207" s="260">
        <f>RevReqDetR!N207</f>
        <v>21588.41</v>
      </c>
      <c r="M207" s="260">
        <f>RevReqDetR!AA207</f>
        <v>0</v>
      </c>
      <c r="N207" s="260">
        <f t="shared" si="37"/>
        <v>21588.41</v>
      </c>
      <c r="O207" s="260">
        <f>RevReqDetR!AI207</f>
        <v>2226.087416883086</v>
      </c>
      <c r="P207" s="260">
        <f>RevReqDetR!K207</f>
        <v>24225</v>
      </c>
      <c r="Q207" s="260">
        <f>RevReqDetR!T207</f>
        <v>0</v>
      </c>
      <c r="R207" s="260">
        <f>RevReqDetR!W207</f>
        <v>0</v>
      </c>
      <c r="S207" s="260">
        <f>RevReqDetR!X207</f>
        <v>0</v>
      </c>
      <c r="T207" s="260">
        <f>RevReqDetR!Y207</f>
        <v>12393</v>
      </c>
      <c r="U207" s="260">
        <f t="shared" si="38"/>
        <v>11832</v>
      </c>
      <c r="V207" s="260">
        <f>RevReqDetR!L207</f>
        <v>0</v>
      </c>
      <c r="W207" s="260">
        <f t="shared" si="33"/>
        <v>14350.554247403634</v>
      </c>
      <c r="AA207" s="15">
        <v>2</v>
      </c>
      <c r="AB207" t="str">
        <f t="shared" si="40"/>
        <v>Oct 2024 - Sep 2025</v>
      </c>
    </row>
    <row r="208" spans="1:28" hidden="1" outlineLevel="1" x14ac:dyDescent="0.2">
      <c r="A208">
        <f t="shared" si="39"/>
        <v>2025</v>
      </c>
      <c r="B208" s="259">
        <v>45778</v>
      </c>
      <c r="C208" s="169">
        <f>RevReqDetR!Q208</f>
        <v>230004.07</v>
      </c>
      <c r="D208" s="260">
        <f>RevReqDetR!U208</f>
        <v>38048</v>
      </c>
      <c r="E208" s="169">
        <f t="shared" si="34"/>
        <v>268052.07</v>
      </c>
      <c r="F208" s="169">
        <f>RevReqDetR!E208+RevReqDetR!V208</f>
        <v>2295.068454575342</v>
      </c>
      <c r="G208" s="169">
        <f>RevReqDetR!AG208</f>
        <v>0</v>
      </c>
      <c r="H208" s="169">
        <f t="shared" si="35"/>
        <v>0</v>
      </c>
      <c r="I208" s="260">
        <f>RevReqDetR!H208</f>
        <v>2436.71</v>
      </c>
      <c r="J208" s="260">
        <f>RevReqDetR!M208</f>
        <v>2436.71</v>
      </c>
      <c r="K208" s="169">
        <f t="shared" si="36"/>
        <v>0</v>
      </c>
      <c r="L208" s="260">
        <f>RevReqDetR!N208</f>
        <v>33188.29</v>
      </c>
      <c r="M208" s="260">
        <f>RevReqDetR!AA208</f>
        <v>0</v>
      </c>
      <c r="N208" s="260">
        <f t="shared" si="37"/>
        <v>33188.29</v>
      </c>
      <c r="O208" s="260">
        <f>RevReqDetR!AI208</f>
        <v>2226.087416883086</v>
      </c>
      <c r="P208" s="260">
        <f>RevReqDetR!K208</f>
        <v>35625</v>
      </c>
      <c r="Q208" s="260">
        <f>RevReqDetR!T208</f>
        <v>0</v>
      </c>
      <c r="R208" s="260">
        <f>RevReqDetR!W208</f>
        <v>0</v>
      </c>
      <c r="S208" s="260">
        <f>RevReqDetR!X208</f>
        <v>0</v>
      </c>
      <c r="T208" s="260">
        <f>RevReqDetR!Y208</f>
        <v>18225</v>
      </c>
      <c r="U208" s="260">
        <f t="shared" si="38"/>
        <v>17400</v>
      </c>
      <c r="V208" s="260">
        <f>RevReqDetR!L208</f>
        <v>0</v>
      </c>
      <c r="W208" s="260">
        <f t="shared" si="33"/>
        <v>20309.445871458425</v>
      </c>
      <c r="AA208" s="15">
        <v>2</v>
      </c>
      <c r="AB208" t="str">
        <f t="shared" si="40"/>
        <v>Oct 2024 - Sep 2025</v>
      </c>
    </row>
    <row r="209" spans="1:28" hidden="1" outlineLevel="1" x14ac:dyDescent="0.2">
      <c r="A209">
        <f t="shared" si="39"/>
        <v>2025</v>
      </c>
      <c r="B209" s="259">
        <v>45809</v>
      </c>
      <c r="C209" s="169">
        <f>RevReqDetR!Q209</f>
        <v>190333.52000000002</v>
      </c>
      <c r="D209" s="260">
        <f>RevReqDetR!U209</f>
        <v>20416</v>
      </c>
      <c r="E209" s="169">
        <f t="shared" si="34"/>
        <v>210749.52000000002</v>
      </c>
      <c r="F209" s="169">
        <f>RevReqDetR!E209+RevReqDetR!V209</f>
        <v>2151.177262849315</v>
      </c>
      <c r="G209" s="169">
        <f>RevReqDetR!AG209</f>
        <v>0</v>
      </c>
      <c r="H209" s="169">
        <f t="shared" si="35"/>
        <v>0</v>
      </c>
      <c r="I209" s="260">
        <f>RevReqDetR!H209</f>
        <v>2129.4500000000003</v>
      </c>
      <c r="J209" s="260">
        <f>RevReqDetR!M209</f>
        <v>2129.4500000000003</v>
      </c>
      <c r="K209" s="169">
        <f t="shared" si="36"/>
        <v>0</v>
      </c>
      <c r="L209" s="260">
        <f>RevReqDetR!N209</f>
        <v>39670.549999999996</v>
      </c>
      <c r="M209" s="260">
        <f>RevReqDetR!AA209</f>
        <v>0</v>
      </c>
      <c r="N209" s="260">
        <f t="shared" si="37"/>
        <v>39670.549999999996</v>
      </c>
      <c r="O209" s="260">
        <f>RevReqDetR!AI209</f>
        <v>2226.087416883086</v>
      </c>
      <c r="P209" s="260">
        <f>RevReqDetR!K209</f>
        <v>41800</v>
      </c>
      <c r="Q209" s="260">
        <f>RevReqDetR!T209</f>
        <v>0</v>
      </c>
      <c r="R209" s="260">
        <f>RevReqDetR!W209</f>
        <v>119.72</v>
      </c>
      <c r="S209" s="260">
        <f>RevReqDetR!X209</f>
        <v>0</v>
      </c>
      <c r="T209" s="260">
        <f>RevReqDetR!Y209</f>
        <v>21384</v>
      </c>
      <c r="U209" s="260">
        <f t="shared" si="38"/>
        <v>20296.28</v>
      </c>
      <c r="V209" s="260">
        <f>RevReqDetR!L209</f>
        <v>0</v>
      </c>
      <c r="W209" s="260">
        <f t="shared" si="33"/>
        <v>23751.534679732395</v>
      </c>
      <c r="AA209" s="15">
        <v>2</v>
      </c>
      <c r="AB209" t="str">
        <f t="shared" si="40"/>
        <v>Oct 2024 - Sep 2025</v>
      </c>
    </row>
    <row r="210" spans="1:28" hidden="1" outlineLevel="1" x14ac:dyDescent="0.2">
      <c r="A210">
        <f t="shared" si="39"/>
        <v>2025</v>
      </c>
      <c r="B210" s="259">
        <v>45839</v>
      </c>
      <c r="C210" s="169">
        <f>RevReqDetR!Q210</f>
        <v>0</v>
      </c>
      <c r="D210" s="260">
        <f>RevReqDetR!U210</f>
        <v>2088</v>
      </c>
      <c r="E210" s="169">
        <f t="shared" si="34"/>
        <v>2088</v>
      </c>
      <c r="F210" s="169">
        <f>RevReqDetR!E210+RevReqDetR!V210</f>
        <v>195.29264230136988</v>
      </c>
      <c r="G210" s="169">
        <f>RevReqDetR!AG210</f>
        <v>0</v>
      </c>
      <c r="H210" s="169">
        <f t="shared" si="35"/>
        <v>0</v>
      </c>
      <c r="I210" s="260">
        <f>RevReqDetR!H210</f>
        <v>37.31</v>
      </c>
      <c r="J210" s="260">
        <f>RevReqDetR!M210</f>
        <v>37.31</v>
      </c>
      <c r="K210" s="169">
        <f t="shared" si="36"/>
        <v>0</v>
      </c>
      <c r="L210" s="260">
        <f>RevReqDetR!N210</f>
        <v>4029.82</v>
      </c>
      <c r="M210" s="260">
        <f>RevReqDetR!AA210</f>
        <v>0</v>
      </c>
      <c r="N210" s="260">
        <f t="shared" si="37"/>
        <v>4029.82</v>
      </c>
      <c r="O210" s="260">
        <f>RevReqDetR!AI210</f>
        <v>2226.087416883086</v>
      </c>
      <c r="P210" s="260">
        <f>RevReqDetR!K210</f>
        <v>4067.13</v>
      </c>
      <c r="Q210" s="260">
        <f>RevReqDetR!T210</f>
        <v>0</v>
      </c>
      <c r="R210" s="260">
        <f>RevReqDetR!W210</f>
        <v>64.239999999999995</v>
      </c>
      <c r="S210" s="260">
        <f>RevReqDetR!X210</f>
        <v>0</v>
      </c>
      <c r="T210" s="260">
        <f>RevReqDetR!Y210</f>
        <v>1979.13</v>
      </c>
      <c r="U210" s="260">
        <f t="shared" si="38"/>
        <v>2023.7600000000002</v>
      </c>
      <c r="V210" s="260">
        <f>RevReqDetR!L210</f>
        <v>0</v>
      </c>
      <c r="W210" s="260">
        <f t="shared" si="33"/>
        <v>4427.440059184456</v>
      </c>
      <c r="AA210" s="15">
        <v>2</v>
      </c>
      <c r="AB210" t="str">
        <f t="shared" si="40"/>
        <v>Oct 2024 - Sep 2025</v>
      </c>
    </row>
    <row r="211" spans="1:28" hidden="1" outlineLevel="1" x14ac:dyDescent="0.2">
      <c r="A211">
        <f t="shared" si="39"/>
        <v>2025</v>
      </c>
      <c r="B211" s="259">
        <v>45870</v>
      </c>
      <c r="C211" s="169">
        <f>RevReqDetR!Q211</f>
        <v>0</v>
      </c>
      <c r="D211" s="260">
        <f>RevReqDetR!U211</f>
        <v>2088</v>
      </c>
      <c r="E211" s="169">
        <f t="shared" si="34"/>
        <v>2088</v>
      </c>
      <c r="F211" s="169">
        <f>RevReqDetR!E211+RevReqDetR!V211</f>
        <v>17.148486575342464</v>
      </c>
      <c r="G211" s="169">
        <f>RevReqDetR!AG211</f>
        <v>0</v>
      </c>
      <c r="H211" s="169">
        <f t="shared" si="35"/>
        <v>0</v>
      </c>
      <c r="I211" s="260">
        <f>RevReqDetR!H211</f>
        <v>0</v>
      </c>
      <c r="J211" s="260">
        <f>RevReqDetR!M211</f>
        <v>0</v>
      </c>
      <c r="K211" s="169">
        <f t="shared" si="36"/>
        <v>0</v>
      </c>
      <c r="L211" s="260">
        <f>RevReqDetR!N211</f>
        <v>0</v>
      </c>
      <c r="M211" s="260">
        <f>RevReqDetR!AA211</f>
        <v>0</v>
      </c>
      <c r="N211" s="260">
        <f t="shared" si="37"/>
        <v>0</v>
      </c>
      <c r="O211" s="260">
        <f>RevReqDetR!AI211</f>
        <v>2226.087416883086</v>
      </c>
      <c r="P211" s="260">
        <f>RevReqDetR!K211</f>
        <v>0</v>
      </c>
      <c r="Q211" s="260">
        <f>RevReqDetR!T211</f>
        <v>0</v>
      </c>
      <c r="R211" s="260">
        <f>RevReqDetR!W211</f>
        <v>0</v>
      </c>
      <c r="S211" s="260">
        <f>RevReqDetR!X211</f>
        <v>0</v>
      </c>
      <c r="T211" s="260">
        <f>RevReqDetR!Y211</f>
        <v>0</v>
      </c>
      <c r="U211" s="260">
        <f t="shared" si="38"/>
        <v>0</v>
      </c>
      <c r="V211" s="260">
        <f>RevReqDetR!L211</f>
        <v>0</v>
      </c>
      <c r="W211" s="260">
        <f t="shared" si="33"/>
        <v>2243.2359034584283</v>
      </c>
      <c r="AA211" s="15">
        <v>1</v>
      </c>
      <c r="AB211" t="str">
        <f t="shared" si="40"/>
        <v>Oct 2024 - Sep 2025</v>
      </c>
    </row>
    <row r="212" spans="1:28" hidden="1" outlineLevel="1" x14ac:dyDescent="0.2">
      <c r="A212">
        <f t="shared" si="39"/>
        <v>2025</v>
      </c>
      <c r="B212" s="259">
        <v>45901</v>
      </c>
      <c r="C212" s="169">
        <f>RevReqDetR!Q212</f>
        <v>0</v>
      </c>
      <c r="D212" s="260">
        <f>RevReqDetR!U212</f>
        <v>2088</v>
      </c>
      <c r="E212" s="169">
        <f t="shared" si="34"/>
        <v>2088</v>
      </c>
      <c r="F212" s="169">
        <f>RevReqDetR!E212+RevReqDetR!V212</f>
        <v>16.595309589041094</v>
      </c>
      <c r="G212" s="169">
        <f>RevReqDetR!AG212</f>
        <v>0</v>
      </c>
      <c r="H212" s="169">
        <f t="shared" si="35"/>
        <v>0</v>
      </c>
      <c r="I212" s="260">
        <f>RevReqDetR!H212</f>
        <v>0</v>
      </c>
      <c r="J212" s="260">
        <f>RevReqDetR!M212</f>
        <v>0</v>
      </c>
      <c r="K212" s="169">
        <f t="shared" si="36"/>
        <v>0</v>
      </c>
      <c r="L212" s="260">
        <f>RevReqDetR!N212</f>
        <v>0</v>
      </c>
      <c r="M212" s="260">
        <f>RevReqDetR!AA212</f>
        <v>0</v>
      </c>
      <c r="N212" s="260">
        <f t="shared" si="37"/>
        <v>0</v>
      </c>
      <c r="O212" s="260">
        <f>RevReqDetR!AI212</f>
        <v>2226.087416883086</v>
      </c>
      <c r="P212" s="260">
        <f>RevReqDetR!K212</f>
        <v>0</v>
      </c>
      <c r="Q212" s="260">
        <f>RevReqDetR!T212</f>
        <v>0</v>
      </c>
      <c r="R212" s="260">
        <f>RevReqDetR!W212</f>
        <v>0</v>
      </c>
      <c r="S212" s="260">
        <f>RevReqDetR!X212</f>
        <v>0</v>
      </c>
      <c r="T212" s="260">
        <f>RevReqDetR!Y212</f>
        <v>0</v>
      </c>
      <c r="U212" s="260">
        <f t="shared" si="38"/>
        <v>0</v>
      </c>
      <c r="V212" s="260">
        <f>RevReqDetR!L212</f>
        <v>0</v>
      </c>
      <c r="W212" s="260">
        <f t="shared" si="33"/>
        <v>2242.6827264721269</v>
      </c>
      <c r="AA212" s="15">
        <v>2</v>
      </c>
      <c r="AB212" t="str">
        <f t="shared" si="40"/>
        <v>Oct 2024 - Sep 2025</v>
      </c>
    </row>
    <row r="213" spans="1:28" hidden="1" outlineLevel="1" x14ac:dyDescent="0.2">
      <c r="A213">
        <f t="shared" si="39"/>
        <v>2025</v>
      </c>
      <c r="B213" s="259">
        <v>45931</v>
      </c>
      <c r="C213" s="169">
        <f>RevReqDetR!Q213</f>
        <v>0</v>
      </c>
      <c r="D213" s="260">
        <f>RevReqDetR!U213</f>
        <v>0</v>
      </c>
      <c r="E213" s="169">
        <f t="shared" si="34"/>
        <v>0</v>
      </c>
      <c r="F213" s="169">
        <f>RevReqDetR!E213+RevReqDetR!V213</f>
        <v>16.595309589041094</v>
      </c>
      <c r="G213" s="169">
        <f>RevReqDetR!AG213</f>
        <v>0</v>
      </c>
      <c r="H213" s="169">
        <f t="shared" si="35"/>
        <v>0</v>
      </c>
      <c r="I213" s="260">
        <f>RevReqDetR!H213</f>
        <v>0</v>
      </c>
      <c r="J213" s="260">
        <f>RevReqDetR!M213</f>
        <v>0</v>
      </c>
      <c r="K213" s="169">
        <f t="shared" si="36"/>
        <v>0</v>
      </c>
      <c r="L213" s="260">
        <f>RevReqDetR!N213</f>
        <v>0</v>
      </c>
      <c r="M213" s="260">
        <f>RevReqDetR!AA213</f>
        <v>0</v>
      </c>
      <c r="N213" s="260">
        <f t="shared" si="37"/>
        <v>0</v>
      </c>
      <c r="O213" s="260">
        <f>RevReqDetR!AI213</f>
        <v>713.12487718690375</v>
      </c>
      <c r="P213" s="260">
        <f>RevReqDetR!K213</f>
        <v>0</v>
      </c>
      <c r="Q213" s="260">
        <f>RevReqDetR!T213</f>
        <v>0</v>
      </c>
      <c r="R213" s="260">
        <f>RevReqDetR!W213</f>
        <v>6.57</v>
      </c>
      <c r="S213" s="260">
        <f>RevReqDetR!X213</f>
        <v>0</v>
      </c>
      <c r="T213" s="260">
        <f>RevReqDetR!Y213</f>
        <v>0</v>
      </c>
      <c r="U213" s="260">
        <f t="shared" si="38"/>
        <v>-6.57</v>
      </c>
      <c r="V213" s="260">
        <f>RevReqDetR!L213</f>
        <v>0</v>
      </c>
      <c r="W213" s="260">
        <f t="shared" si="33"/>
        <v>736.2901867759449</v>
      </c>
      <c r="AA213" s="15">
        <v>2</v>
      </c>
      <c r="AB213" t="str">
        <f t="shared" si="40"/>
        <v>Oct 2025 - Sep 2026</v>
      </c>
    </row>
    <row r="214" spans="1:28" hidden="1" outlineLevel="1" x14ac:dyDescent="0.2">
      <c r="A214">
        <f t="shared" si="39"/>
        <v>2025</v>
      </c>
      <c r="B214" s="259">
        <v>45962</v>
      </c>
      <c r="C214" s="169">
        <f>RevReqDetR!Q214</f>
        <v>0</v>
      </c>
      <c r="D214" s="260">
        <f>RevReqDetR!U214</f>
        <v>0</v>
      </c>
      <c r="E214" s="169">
        <f t="shared" si="34"/>
        <v>0</v>
      </c>
      <c r="F214" s="169">
        <f>RevReqDetR!E214+RevReqDetR!V214</f>
        <v>0</v>
      </c>
      <c r="G214" s="169">
        <f>RevReqDetR!AG214</f>
        <v>0</v>
      </c>
      <c r="H214" s="169">
        <f t="shared" si="35"/>
        <v>0</v>
      </c>
      <c r="I214" s="260">
        <f>RevReqDetR!H214</f>
        <v>0</v>
      </c>
      <c r="J214" s="260">
        <f>RevReqDetR!M214</f>
        <v>0</v>
      </c>
      <c r="K214" s="169">
        <f t="shared" si="36"/>
        <v>0</v>
      </c>
      <c r="L214" s="260">
        <f>RevReqDetR!N214</f>
        <v>0</v>
      </c>
      <c r="M214" s="260">
        <f>RevReqDetR!AA214</f>
        <v>0</v>
      </c>
      <c r="N214" s="260">
        <f t="shared" si="37"/>
        <v>0</v>
      </c>
      <c r="O214" s="260">
        <f>RevReqDetR!AI214</f>
        <v>713.12487718690375</v>
      </c>
      <c r="P214" s="260">
        <f>RevReqDetR!K214</f>
        <v>0</v>
      </c>
      <c r="Q214" s="260">
        <f>RevReqDetR!T214</f>
        <v>0</v>
      </c>
      <c r="R214" s="260">
        <f>RevReqDetR!W214</f>
        <v>0</v>
      </c>
      <c r="S214" s="260">
        <f>RevReqDetR!X214</f>
        <v>0</v>
      </c>
      <c r="T214" s="260">
        <f>RevReqDetR!Y214</f>
        <v>0</v>
      </c>
      <c r="U214" s="260">
        <f t="shared" si="38"/>
        <v>0</v>
      </c>
      <c r="V214" s="260">
        <f>RevReqDetR!L214</f>
        <v>0</v>
      </c>
      <c r="W214" s="260">
        <f t="shared" si="33"/>
        <v>713.12487718690375</v>
      </c>
      <c r="AA214" s="15">
        <v>2</v>
      </c>
      <c r="AB214" t="str">
        <f t="shared" si="40"/>
        <v>Oct 2025 - Sep 2026</v>
      </c>
    </row>
    <row r="215" spans="1:28" hidden="1" outlineLevel="1" x14ac:dyDescent="0.2">
      <c r="A215">
        <f t="shared" si="39"/>
        <v>2025</v>
      </c>
      <c r="B215" s="259">
        <v>45992</v>
      </c>
      <c r="C215" s="169">
        <f>RevReqDetR!Q215</f>
        <v>0</v>
      </c>
      <c r="D215" s="260">
        <f>RevReqDetR!U215</f>
        <v>0</v>
      </c>
      <c r="E215" s="169">
        <f t="shared" si="34"/>
        <v>0</v>
      </c>
      <c r="F215" s="169">
        <f>RevReqDetR!E215+RevReqDetR!V215</f>
        <v>0</v>
      </c>
      <c r="G215" s="169">
        <f>RevReqDetR!AG215</f>
        <v>0</v>
      </c>
      <c r="H215" s="169">
        <f t="shared" si="35"/>
        <v>0</v>
      </c>
      <c r="I215" s="260">
        <f>RevReqDetR!H215</f>
        <v>0</v>
      </c>
      <c r="J215" s="260">
        <f>RevReqDetR!M215</f>
        <v>0</v>
      </c>
      <c r="K215" s="169">
        <f t="shared" si="36"/>
        <v>0</v>
      </c>
      <c r="L215" s="260">
        <f>RevReqDetR!N215</f>
        <v>0</v>
      </c>
      <c r="M215" s="260">
        <f>RevReqDetR!AA215</f>
        <v>0</v>
      </c>
      <c r="N215" s="260">
        <f t="shared" si="37"/>
        <v>0</v>
      </c>
      <c r="O215" s="260">
        <f>RevReqDetR!AI215</f>
        <v>713.12487718690375</v>
      </c>
      <c r="P215" s="260">
        <f>RevReqDetR!K215</f>
        <v>0</v>
      </c>
      <c r="Q215" s="260">
        <f>RevReqDetR!T215</f>
        <v>0</v>
      </c>
      <c r="R215" s="260">
        <f>RevReqDetR!W215</f>
        <v>0</v>
      </c>
      <c r="S215" s="260">
        <f>RevReqDetR!X215</f>
        <v>0</v>
      </c>
      <c r="T215" s="260">
        <f>RevReqDetR!Y215</f>
        <v>0</v>
      </c>
      <c r="U215" s="260">
        <f t="shared" si="38"/>
        <v>0</v>
      </c>
      <c r="V215" s="260">
        <f>RevReqDetR!L215</f>
        <v>0</v>
      </c>
      <c r="W215" s="260">
        <f t="shared" si="33"/>
        <v>713.12487718690375</v>
      </c>
      <c r="AA215" s="15">
        <v>2</v>
      </c>
      <c r="AB215" t="str">
        <f t="shared" si="40"/>
        <v>Oct 2025 - Sep 2026</v>
      </c>
    </row>
    <row r="216" spans="1:28" hidden="1" outlineLevel="1" x14ac:dyDescent="0.2">
      <c r="A216">
        <f t="shared" si="39"/>
        <v>2026</v>
      </c>
      <c r="B216" s="259">
        <v>46023</v>
      </c>
      <c r="C216" s="169">
        <f>RevReqDetR!Q216</f>
        <v>0</v>
      </c>
      <c r="D216" s="260">
        <f>RevReqDetR!U216</f>
        <v>0</v>
      </c>
      <c r="E216" s="169">
        <f t="shared" si="34"/>
        <v>0</v>
      </c>
      <c r="F216" s="169">
        <f>RevReqDetR!E216+RevReqDetR!V216</f>
        <v>0</v>
      </c>
      <c r="G216" s="169">
        <f>RevReqDetR!AG216</f>
        <v>0</v>
      </c>
      <c r="H216" s="169">
        <f t="shared" si="35"/>
        <v>0</v>
      </c>
      <c r="I216" s="260">
        <f>RevReqDetR!H216</f>
        <v>0</v>
      </c>
      <c r="J216" s="260">
        <f>RevReqDetR!M216</f>
        <v>0</v>
      </c>
      <c r="K216" s="169">
        <f t="shared" si="36"/>
        <v>0</v>
      </c>
      <c r="L216" s="260">
        <f>RevReqDetR!N216</f>
        <v>0</v>
      </c>
      <c r="M216" s="260">
        <f>RevReqDetR!AA216</f>
        <v>0</v>
      </c>
      <c r="N216" s="260">
        <f t="shared" si="37"/>
        <v>0</v>
      </c>
      <c r="O216" s="260">
        <f>RevReqDetR!AI216</f>
        <v>713.12487718690375</v>
      </c>
      <c r="P216" s="260">
        <f>RevReqDetR!K216</f>
        <v>0</v>
      </c>
      <c r="Q216" s="260">
        <f>RevReqDetR!T216</f>
        <v>0</v>
      </c>
      <c r="R216" s="260">
        <f>RevReqDetR!W216</f>
        <v>0</v>
      </c>
      <c r="S216" s="260">
        <f>RevReqDetR!X216</f>
        <v>0</v>
      </c>
      <c r="T216" s="260">
        <f>RevReqDetR!Y216</f>
        <v>0</v>
      </c>
      <c r="U216" s="260">
        <f t="shared" si="38"/>
        <v>0</v>
      </c>
      <c r="V216" s="260">
        <f>RevReqDetR!L216</f>
        <v>0</v>
      </c>
      <c r="W216" s="260">
        <f t="shared" ref="W216:W228" si="41">F216+H216-K216+N216+O216-U216-V216</f>
        <v>713.12487718690375</v>
      </c>
      <c r="AA216" s="15">
        <v>1</v>
      </c>
      <c r="AB216" t="str">
        <f t="shared" si="40"/>
        <v>Oct 2025 - Sep 2026</v>
      </c>
    </row>
    <row r="217" spans="1:28" hidden="1" outlineLevel="1" x14ac:dyDescent="0.2">
      <c r="A217">
        <f t="shared" si="39"/>
        <v>2026</v>
      </c>
      <c r="B217" s="259">
        <v>46054</v>
      </c>
      <c r="C217" s="169">
        <f>RevReqDetR!Q217</f>
        <v>0</v>
      </c>
      <c r="D217" s="260">
        <f>RevReqDetR!U217</f>
        <v>0</v>
      </c>
      <c r="E217" s="169">
        <f t="shared" ref="E217:E263" si="42">C217+D217</f>
        <v>0</v>
      </c>
      <c r="F217" s="169">
        <f>RevReqDetR!E217+RevReqDetR!V217</f>
        <v>0</v>
      </c>
      <c r="G217" s="169">
        <f>RevReqDetR!AG217</f>
        <v>0</v>
      </c>
      <c r="H217" s="169">
        <f t="shared" ref="H217:H263" si="43">(G216+G217)/2*$J$5</f>
        <v>0</v>
      </c>
      <c r="I217" s="260">
        <f>RevReqDetR!H217</f>
        <v>0</v>
      </c>
      <c r="J217" s="260">
        <f>RevReqDetR!M217</f>
        <v>0</v>
      </c>
      <c r="K217" s="169">
        <f t="shared" ref="K217:K263" si="44">I217-J217</f>
        <v>0</v>
      </c>
      <c r="L217" s="260">
        <f>RevReqDetR!N217</f>
        <v>0</v>
      </c>
      <c r="M217" s="260">
        <f>RevReqDetR!AA217</f>
        <v>0</v>
      </c>
      <c r="N217" s="260">
        <f t="shared" ref="N217:N263" si="45">L217+M217</f>
        <v>0</v>
      </c>
      <c r="O217" s="260">
        <f>RevReqDetR!AI217</f>
        <v>713.12487718690375</v>
      </c>
      <c r="P217" s="260">
        <f>RevReqDetR!K217</f>
        <v>0</v>
      </c>
      <c r="Q217" s="260">
        <f>RevReqDetR!T217</f>
        <v>0</v>
      </c>
      <c r="R217" s="260">
        <f>RevReqDetR!W217</f>
        <v>0</v>
      </c>
      <c r="S217" s="260">
        <f>RevReqDetR!X217</f>
        <v>0</v>
      </c>
      <c r="T217" s="260">
        <f>RevReqDetR!Y217</f>
        <v>0</v>
      </c>
      <c r="U217" s="260">
        <f t="shared" ref="U217:U263" si="46">P217+Q217-R217+S217-T217</f>
        <v>0</v>
      </c>
      <c r="V217" s="260">
        <f>RevReqDetR!L217</f>
        <v>0</v>
      </c>
      <c r="W217" s="260">
        <f t="shared" si="41"/>
        <v>713.12487718690375</v>
      </c>
      <c r="AA217" s="15">
        <v>2</v>
      </c>
      <c r="AB217" t="str">
        <f t="shared" si="40"/>
        <v>Oct 2025 - Sep 2026</v>
      </c>
    </row>
    <row r="218" spans="1:28" hidden="1" outlineLevel="1" x14ac:dyDescent="0.2">
      <c r="A218">
        <f t="shared" si="39"/>
        <v>2026</v>
      </c>
      <c r="B218" s="259">
        <v>46082</v>
      </c>
      <c r="C218" s="169">
        <f>RevReqDetR!Q218</f>
        <v>0</v>
      </c>
      <c r="D218" s="260">
        <f>RevReqDetR!U218</f>
        <v>0</v>
      </c>
      <c r="E218" s="169">
        <f t="shared" si="42"/>
        <v>0</v>
      </c>
      <c r="F218" s="169">
        <f>RevReqDetR!E218+RevReqDetR!V218</f>
        <v>0</v>
      </c>
      <c r="G218" s="169">
        <f>RevReqDetR!AG218</f>
        <v>0</v>
      </c>
      <c r="H218" s="169">
        <f t="shared" si="43"/>
        <v>0</v>
      </c>
      <c r="I218" s="260">
        <f>RevReqDetR!H218</f>
        <v>0</v>
      </c>
      <c r="J218" s="260">
        <f>RevReqDetR!M218</f>
        <v>0</v>
      </c>
      <c r="K218" s="169">
        <f t="shared" si="44"/>
        <v>0</v>
      </c>
      <c r="L218" s="260">
        <f>RevReqDetR!N218</f>
        <v>0</v>
      </c>
      <c r="M218" s="260">
        <f>RevReqDetR!AA218</f>
        <v>0</v>
      </c>
      <c r="N218" s="260">
        <f t="shared" si="45"/>
        <v>0</v>
      </c>
      <c r="O218" s="260">
        <f>RevReqDetR!AI218</f>
        <v>713.12487718690375</v>
      </c>
      <c r="P218" s="260">
        <f>RevReqDetR!K218</f>
        <v>0</v>
      </c>
      <c r="Q218" s="260">
        <f>RevReqDetR!T218</f>
        <v>0</v>
      </c>
      <c r="R218" s="260">
        <f>RevReqDetR!W218</f>
        <v>0</v>
      </c>
      <c r="S218" s="260">
        <f>RevReqDetR!X218</f>
        <v>0</v>
      </c>
      <c r="T218" s="260">
        <f>RevReqDetR!Y218</f>
        <v>0</v>
      </c>
      <c r="U218" s="260">
        <f t="shared" si="46"/>
        <v>0</v>
      </c>
      <c r="V218" s="260">
        <f>RevReqDetR!L218</f>
        <v>0</v>
      </c>
      <c r="W218" s="260">
        <f t="shared" si="41"/>
        <v>713.12487718690375</v>
      </c>
      <c r="AA218" s="15">
        <v>2</v>
      </c>
      <c r="AB218" t="str">
        <f t="shared" si="40"/>
        <v>Oct 2025 - Sep 2026</v>
      </c>
    </row>
    <row r="219" spans="1:28" hidden="1" outlineLevel="1" x14ac:dyDescent="0.2">
      <c r="A219">
        <f t="shared" si="39"/>
        <v>2026</v>
      </c>
      <c r="B219" s="259">
        <v>46113</v>
      </c>
      <c r="C219" s="169">
        <f>RevReqDetR!Q219</f>
        <v>0</v>
      </c>
      <c r="D219" s="260">
        <f>RevReqDetR!U219</f>
        <v>0</v>
      </c>
      <c r="E219" s="169">
        <f t="shared" si="42"/>
        <v>0</v>
      </c>
      <c r="F219" s="169">
        <f>RevReqDetR!E219+RevReqDetR!V219</f>
        <v>0</v>
      </c>
      <c r="G219" s="169">
        <f>RevReqDetR!AG219</f>
        <v>0</v>
      </c>
      <c r="H219" s="169">
        <f t="shared" si="43"/>
        <v>0</v>
      </c>
      <c r="I219" s="260">
        <f>RevReqDetR!H219</f>
        <v>0</v>
      </c>
      <c r="J219" s="260">
        <f>RevReqDetR!M219</f>
        <v>0</v>
      </c>
      <c r="K219" s="169">
        <f t="shared" si="44"/>
        <v>0</v>
      </c>
      <c r="L219" s="260">
        <f>RevReqDetR!N219</f>
        <v>0</v>
      </c>
      <c r="M219" s="260">
        <f>RevReqDetR!AA219</f>
        <v>0</v>
      </c>
      <c r="N219" s="260">
        <f t="shared" si="45"/>
        <v>0</v>
      </c>
      <c r="O219" s="260">
        <f>RevReqDetR!AI219</f>
        <v>713.12487718690375</v>
      </c>
      <c r="P219" s="260">
        <f>RevReqDetR!K219</f>
        <v>0</v>
      </c>
      <c r="Q219" s="260">
        <f>RevReqDetR!T219</f>
        <v>0</v>
      </c>
      <c r="R219" s="260">
        <f>RevReqDetR!W219</f>
        <v>0</v>
      </c>
      <c r="S219" s="260">
        <f>RevReqDetR!X219</f>
        <v>0</v>
      </c>
      <c r="T219" s="260">
        <f>RevReqDetR!Y219</f>
        <v>0</v>
      </c>
      <c r="U219" s="260">
        <f t="shared" si="46"/>
        <v>0</v>
      </c>
      <c r="V219" s="260">
        <f>RevReqDetR!L219</f>
        <v>0</v>
      </c>
      <c r="W219" s="260">
        <f t="shared" si="41"/>
        <v>713.12487718690375</v>
      </c>
      <c r="AA219" s="15">
        <v>2</v>
      </c>
      <c r="AB219" t="str">
        <f t="shared" si="40"/>
        <v>Oct 2025 - Sep 2026</v>
      </c>
    </row>
    <row r="220" spans="1:28" hidden="1" outlineLevel="1" x14ac:dyDescent="0.2">
      <c r="A220">
        <f t="shared" si="39"/>
        <v>2026</v>
      </c>
      <c r="B220" s="259">
        <v>46143</v>
      </c>
      <c r="C220" s="169">
        <f>RevReqDetR!Q220</f>
        <v>0</v>
      </c>
      <c r="D220" s="260">
        <f>RevReqDetR!U220</f>
        <v>0</v>
      </c>
      <c r="E220" s="169">
        <f t="shared" si="42"/>
        <v>0</v>
      </c>
      <c r="F220" s="169">
        <f>RevReqDetR!E220+RevReqDetR!V220</f>
        <v>0</v>
      </c>
      <c r="G220" s="169">
        <f>RevReqDetR!AG220</f>
        <v>0</v>
      </c>
      <c r="H220" s="169">
        <f t="shared" si="43"/>
        <v>0</v>
      </c>
      <c r="I220" s="260">
        <f>RevReqDetR!H220</f>
        <v>0</v>
      </c>
      <c r="J220" s="260">
        <f>RevReqDetR!M220</f>
        <v>0</v>
      </c>
      <c r="K220" s="169">
        <f t="shared" si="44"/>
        <v>0</v>
      </c>
      <c r="L220" s="260">
        <f>RevReqDetR!N220</f>
        <v>0</v>
      </c>
      <c r="M220" s="260">
        <f>RevReqDetR!AA220</f>
        <v>0</v>
      </c>
      <c r="N220" s="260">
        <f t="shared" si="45"/>
        <v>0</v>
      </c>
      <c r="O220" s="260">
        <f>RevReqDetR!AI220</f>
        <v>713.12487718690375</v>
      </c>
      <c r="P220" s="260">
        <f>RevReqDetR!K220</f>
        <v>0</v>
      </c>
      <c r="Q220" s="260">
        <f>RevReqDetR!T220</f>
        <v>0</v>
      </c>
      <c r="R220" s="260">
        <f>RevReqDetR!W220</f>
        <v>0</v>
      </c>
      <c r="S220" s="260">
        <f>RevReqDetR!X220</f>
        <v>0</v>
      </c>
      <c r="T220" s="260">
        <f>RevReqDetR!Y220</f>
        <v>0</v>
      </c>
      <c r="U220" s="260">
        <f t="shared" si="46"/>
        <v>0</v>
      </c>
      <c r="V220" s="260">
        <f>RevReqDetR!L220</f>
        <v>0</v>
      </c>
      <c r="W220" s="260">
        <f t="shared" si="41"/>
        <v>713.12487718690375</v>
      </c>
      <c r="AA220" s="15">
        <v>2</v>
      </c>
      <c r="AB220" t="str">
        <f t="shared" si="40"/>
        <v>Oct 2025 - Sep 2026</v>
      </c>
    </row>
    <row r="221" spans="1:28" hidden="1" outlineLevel="1" x14ac:dyDescent="0.2">
      <c r="A221">
        <f t="shared" si="39"/>
        <v>2026</v>
      </c>
      <c r="B221" s="259">
        <v>46174</v>
      </c>
      <c r="C221" s="169">
        <f>RevReqDetR!Q221</f>
        <v>0</v>
      </c>
      <c r="D221" s="260">
        <f>RevReqDetR!U221</f>
        <v>0</v>
      </c>
      <c r="E221" s="169">
        <f t="shared" si="42"/>
        <v>0</v>
      </c>
      <c r="F221" s="169">
        <f>RevReqDetR!E221+RevReqDetR!V221</f>
        <v>0</v>
      </c>
      <c r="G221" s="169">
        <f>RevReqDetR!AG221</f>
        <v>0</v>
      </c>
      <c r="H221" s="169">
        <f t="shared" si="43"/>
        <v>0</v>
      </c>
      <c r="I221" s="260">
        <f>RevReqDetR!H221</f>
        <v>0</v>
      </c>
      <c r="J221" s="260">
        <f>RevReqDetR!M221</f>
        <v>0</v>
      </c>
      <c r="K221" s="169">
        <f t="shared" si="44"/>
        <v>0</v>
      </c>
      <c r="L221" s="260">
        <f>RevReqDetR!N221</f>
        <v>0</v>
      </c>
      <c r="M221" s="260">
        <f>RevReqDetR!AA221</f>
        <v>0</v>
      </c>
      <c r="N221" s="260">
        <f t="shared" si="45"/>
        <v>0</v>
      </c>
      <c r="O221" s="260">
        <f>RevReqDetR!AI221</f>
        <v>713.12487718690375</v>
      </c>
      <c r="P221" s="260">
        <f>RevReqDetR!K221</f>
        <v>0</v>
      </c>
      <c r="Q221" s="260">
        <f>RevReqDetR!T221</f>
        <v>0</v>
      </c>
      <c r="R221" s="260">
        <f>RevReqDetR!W221</f>
        <v>0</v>
      </c>
      <c r="S221" s="260">
        <f>RevReqDetR!X221</f>
        <v>0</v>
      </c>
      <c r="T221" s="260">
        <f>RevReqDetR!Y221</f>
        <v>0</v>
      </c>
      <c r="U221" s="260">
        <f t="shared" si="46"/>
        <v>0</v>
      </c>
      <c r="V221" s="260">
        <f>RevReqDetR!L221</f>
        <v>0</v>
      </c>
      <c r="W221" s="260">
        <f t="shared" si="41"/>
        <v>713.12487718690375</v>
      </c>
      <c r="AA221" s="15">
        <v>1</v>
      </c>
      <c r="AB221" t="str">
        <f t="shared" si="40"/>
        <v>Oct 2025 - Sep 2026</v>
      </c>
    </row>
    <row r="222" spans="1:28" hidden="1" outlineLevel="1" x14ac:dyDescent="0.2">
      <c r="A222">
        <f t="shared" si="39"/>
        <v>2026</v>
      </c>
      <c r="B222" s="259">
        <v>46204</v>
      </c>
      <c r="C222" s="169">
        <f>RevReqDetR!Q222</f>
        <v>0</v>
      </c>
      <c r="D222" s="260">
        <f>RevReqDetR!U222</f>
        <v>0</v>
      </c>
      <c r="E222" s="169">
        <f t="shared" si="42"/>
        <v>0</v>
      </c>
      <c r="F222" s="169">
        <f>RevReqDetR!E222+RevReqDetR!V222</f>
        <v>0</v>
      </c>
      <c r="G222" s="169">
        <f>RevReqDetR!AG222</f>
        <v>0</v>
      </c>
      <c r="H222" s="169">
        <f t="shared" si="43"/>
        <v>0</v>
      </c>
      <c r="I222" s="260">
        <f>RevReqDetR!H222</f>
        <v>0</v>
      </c>
      <c r="J222" s="260">
        <f>RevReqDetR!M222</f>
        <v>0</v>
      </c>
      <c r="K222" s="169">
        <f t="shared" si="44"/>
        <v>0</v>
      </c>
      <c r="L222" s="260">
        <f>RevReqDetR!N222</f>
        <v>0</v>
      </c>
      <c r="M222" s="260">
        <f>RevReqDetR!AA222</f>
        <v>0</v>
      </c>
      <c r="N222" s="260">
        <f t="shared" si="45"/>
        <v>0</v>
      </c>
      <c r="O222" s="260">
        <f>RevReqDetR!AI222</f>
        <v>713.12487718690375</v>
      </c>
      <c r="P222" s="260">
        <f>RevReqDetR!K222</f>
        <v>0</v>
      </c>
      <c r="Q222" s="260">
        <f>RevReqDetR!T222</f>
        <v>0</v>
      </c>
      <c r="R222" s="260">
        <f>RevReqDetR!W222</f>
        <v>0</v>
      </c>
      <c r="S222" s="260">
        <f>RevReqDetR!X222</f>
        <v>0</v>
      </c>
      <c r="T222" s="260">
        <f>RevReqDetR!Y222</f>
        <v>0</v>
      </c>
      <c r="U222" s="260">
        <f t="shared" si="46"/>
        <v>0</v>
      </c>
      <c r="V222" s="260">
        <f>RevReqDetR!L222</f>
        <v>0</v>
      </c>
      <c r="W222" s="260">
        <f t="shared" si="41"/>
        <v>713.12487718690375</v>
      </c>
      <c r="AA222" s="15">
        <v>2</v>
      </c>
      <c r="AB222" t="str">
        <f t="shared" si="40"/>
        <v>Oct 2025 - Sep 2026</v>
      </c>
    </row>
    <row r="223" spans="1:28" hidden="1" outlineLevel="1" x14ac:dyDescent="0.2">
      <c r="A223">
        <f t="shared" si="39"/>
        <v>2026</v>
      </c>
      <c r="B223" s="259">
        <v>46235</v>
      </c>
      <c r="C223" s="169">
        <f>RevReqDetR!Q223</f>
        <v>0</v>
      </c>
      <c r="D223" s="260">
        <f>RevReqDetR!U223</f>
        <v>0</v>
      </c>
      <c r="E223" s="169">
        <f t="shared" si="42"/>
        <v>0</v>
      </c>
      <c r="F223" s="169">
        <f>RevReqDetR!E223+RevReqDetR!V223</f>
        <v>0</v>
      </c>
      <c r="G223" s="169">
        <f>RevReqDetR!AG223</f>
        <v>0</v>
      </c>
      <c r="H223" s="169">
        <f t="shared" si="43"/>
        <v>0</v>
      </c>
      <c r="I223" s="260">
        <f>RevReqDetR!H223</f>
        <v>0</v>
      </c>
      <c r="J223" s="260">
        <f>RevReqDetR!M223</f>
        <v>0</v>
      </c>
      <c r="K223" s="169">
        <f t="shared" si="44"/>
        <v>0</v>
      </c>
      <c r="L223" s="260">
        <f>RevReqDetR!N223</f>
        <v>0</v>
      </c>
      <c r="M223" s="260">
        <f>RevReqDetR!AA223</f>
        <v>0</v>
      </c>
      <c r="N223" s="260">
        <f t="shared" si="45"/>
        <v>0</v>
      </c>
      <c r="O223" s="260">
        <f>RevReqDetR!AI223</f>
        <v>713.12487718690375</v>
      </c>
      <c r="P223" s="260">
        <f>RevReqDetR!K223</f>
        <v>0</v>
      </c>
      <c r="Q223" s="260">
        <f>RevReqDetR!T223</f>
        <v>0</v>
      </c>
      <c r="R223" s="260">
        <f>RevReqDetR!W223</f>
        <v>0</v>
      </c>
      <c r="S223" s="260">
        <f>RevReqDetR!X223</f>
        <v>0</v>
      </c>
      <c r="T223" s="260">
        <f>RevReqDetR!Y223</f>
        <v>0</v>
      </c>
      <c r="U223" s="260">
        <f t="shared" si="46"/>
        <v>0</v>
      </c>
      <c r="V223" s="260">
        <f>RevReqDetR!L223</f>
        <v>0</v>
      </c>
      <c r="W223" s="260">
        <f t="shared" si="41"/>
        <v>713.12487718690375</v>
      </c>
      <c r="AA223" s="15">
        <v>2</v>
      </c>
      <c r="AB223" t="str">
        <f t="shared" si="40"/>
        <v>Oct 2025 - Sep 2026</v>
      </c>
    </row>
    <row r="224" spans="1:28" hidden="1" outlineLevel="1" x14ac:dyDescent="0.2">
      <c r="A224">
        <f t="shared" si="39"/>
        <v>2026</v>
      </c>
      <c r="B224" s="259">
        <v>46266</v>
      </c>
      <c r="C224" s="169">
        <f>RevReqDetR!Q224</f>
        <v>0</v>
      </c>
      <c r="D224" s="260">
        <f>RevReqDetR!U224</f>
        <v>0</v>
      </c>
      <c r="E224" s="169">
        <f t="shared" si="42"/>
        <v>0</v>
      </c>
      <c r="F224" s="169">
        <f>RevReqDetR!E224+RevReqDetR!V224</f>
        <v>0</v>
      </c>
      <c r="G224" s="169">
        <f>RevReqDetR!AG224</f>
        <v>0</v>
      </c>
      <c r="H224" s="169">
        <f t="shared" si="43"/>
        <v>0</v>
      </c>
      <c r="I224" s="260">
        <f>RevReqDetR!H224</f>
        <v>0</v>
      </c>
      <c r="J224" s="260">
        <f>RevReqDetR!M224</f>
        <v>0</v>
      </c>
      <c r="K224" s="169">
        <f t="shared" si="44"/>
        <v>0</v>
      </c>
      <c r="L224" s="260">
        <f>RevReqDetR!N224</f>
        <v>0</v>
      </c>
      <c r="M224" s="260">
        <f>RevReqDetR!AA224</f>
        <v>0</v>
      </c>
      <c r="N224" s="260">
        <f t="shared" si="45"/>
        <v>0</v>
      </c>
      <c r="O224" s="260">
        <f>RevReqDetR!AI224</f>
        <v>713.12487718690375</v>
      </c>
      <c r="P224" s="260">
        <f>RevReqDetR!K224</f>
        <v>0</v>
      </c>
      <c r="Q224" s="260">
        <f>RevReqDetR!T224</f>
        <v>0</v>
      </c>
      <c r="R224" s="260">
        <f>RevReqDetR!W224</f>
        <v>0</v>
      </c>
      <c r="S224" s="260">
        <f>RevReqDetR!X224</f>
        <v>0</v>
      </c>
      <c r="T224" s="260">
        <f>RevReqDetR!Y224</f>
        <v>0</v>
      </c>
      <c r="U224" s="260">
        <f t="shared" si="46"/>
        <v>0</v>
      </c>
      <c r="V224" s="260">
        <f>RevReqDetR!L224</f>
        <v>0</v>
      </c>
      <c r="W224" s="260">
        <f t="shared" si="41"/>
        <v>713.12487718690375</v>
      </c>
      <c r="AA224" s="15">
        <v>2</v>
      </c>
      <c r="AB224" t="str">
        <f t="shared" si="40"/>
        <v>Oct 2025 - Sep 2026</v>
      </c>
    </row>
    <row r="225" spans="1:28" hidden="1" outlineLevel="1" x14ac:dyDescent="0.2">
      <c r="A225">
        <f t="shared" si="39"/>
        <v>2026</v>
      </c>
      <c r="B225" s="259">
        <v>46296</v>
      </c>
      <c r="C225" s="169">
        <f>RevReqDetR!Q225</f>
        <v>0</v>
      </c>
      <c r="D225" s="260">
        <f>RevReqDetR!U225</f>
        <v>0</v>
      </c>
      <c r="E225" s="169">
        <f t="shared" si="42"/>
        <v>0</v>
      </c>
      <c r="F225" s="169">
        <f>RevReqDetR!E225+RevReqDetR!V225</f>
        <v>0</v>
      </c>
      <c r="G225" s="169">
        <f>RevReqDetR!AG225</f>
        <v>0</v>
      </c>
      <c r="H225" s="169">
        <f t="shared" si="43"/>
        <v>0</v>
      </c>
      <c r="I225" s="260">
        <f>RevReqDetR!H225</f>
        <v>0</v>
      </c>
      <c r="J225" s="260">
        <f>RevReqDetR!M225</f>
        <v>0</v>
      </c>
      <c r="K225" s="169">
        <f t="shared" si="44"/>
        <v>0</v>
      </c>
      <c r="L225" s="260">
        <f>RevReqDetR!N225</f>
        <v>0</v>
      </c>
      <c r="M225" s="260">
        <f>RevReqDetR!AA225</f>
        <v>0</v>
      </c>
      <c r="N225" s="260">
        <f t="shared" si="45"/>
        <v>0</v>
      </c>
      <c r="O225" s="260">
        <f>RevReqDetR!AI225</f>
        <v>85.881662661313726</v>
      </c>
      <c r="P225" s="260">
        <f>RevReqDetR!K225</f>
        <v>0</v>
      </c>
      <c r="Q225" s="260">
        <f>RevReqDetR!T225</f>
        <v>0</v>
      </c>
      <c r="R225" s="260">
        <f>RevReqDetR!W225</f>
        <v>0</v>
      </c>
      <c r="S225" s="260">
        <f>RevReqDetR!X225</f>
        <v>0</v>
      </c>
      <c r="T225" s="260">
        <f>RevReqDetR!Y225</f>
        <v>0</v>
      </c>
      <c r="U225" s="260">
        <f t="shared" si="46"/>
        <v>0</v>
      </c>
      <c r="V225" s="260">
        <f>RevReqDetR!L225</f>
        <v>0</v>
      </c>
      <c r="W225" s="260">
        <f t="shared" si="41"/>
        <v>85.881662661313726</v>
      </c>
      <c r="AA225" s="15">
        <v>2</v>
      </c>
      <c r="AB225" t="str">
        <f t="shared" si="40"/>
        <v>Oct 2026 - Sep 2027</v>
      </c>
    </row>
    <row r="226" spans="1:28" hidden="1" outlineLevel="1" x14ac:dyDescent="0.2">
      <c r="A226">
        <f t="shared" si="39"/>
        <v>2026</v>
      </c>
      <c r="B226" s="259">
        <v>46327</v>
      </c>
      <c r="C226" s="169">
        <f>RevReqDetR!Q226</f>
        <v>0</v>
      </c>
      <c r="D226" s="260">
        <f>RevReqDetR!U226</f>
        <v>0</v>
      </c>
      <c r="E226" s="169">
        <f t="shared" si="42"/>
        <v>0</v>
      </c>
      <c r="F226" s="169">
        <f>RevReqDetR!E226+RevReqDetR!V226</f>
        <v>0</v>
      </c>
      <c r="G226" s="169">
        <f>RevReqDetR!AG226</f>
        <v>0</v>
      </c>
      <c r="H226" s="169">
        <f t="shared" si="43"/>
        <v>0</v>
      </c>
      <c r="I226" s="260">
        <f>RevReqDetR!H226</f>
        <v>0</v>
      </c>
      <c r="J226" s="260">
        <f>RevReqDetR!M226</f>
        <v>0</v>
      </c>
      <c r="K226" s="169">
        <f t="shared" si="44"/>
        <v>0</v>
      </c>
      <c r="L226" s="260">
        <f>RevReqDetR!N226</f>
        <v>0</v>
      </c>
      <c r="M226" s="260">
        <f>RevReqDetR!AA226</f>
        <v>0</v>
      </c>
      <c r="N226" s="260">
        <f t="shared" si="45"/>
        <v>0</v>
      </c>
      <c r="O226" s="260">
        <f>RevReqDetR!AI226</f>
        <v>85.881662661313726</v>
      </c>
      <c r="P226" s="260">
        <f>RevReqDetR!K226</f>
        <v>0</v>
      </c>
      <c r="Q226" s="260">
        <f>RevReqDetR!T226</f>
        <v>0</v>
      </c>
      <c r="R226" s="260">
        <f>RevReqDetR!W226</f>
        <v>0</v>
      </c>
      <c r="S226" s="260">
        <f>RevReqDetR!X226</f>
        <v>0</v>
      </c>
      <c r="T226" s="260">
        <f>RevReqDetR!Y226</f>
        <v>0</v>
      </c>
      <c r="U226" s="260">
        <f t="shared" si="46"/>
        <v>0</v>
      </c>
      <c r="V226" s="260">
        <f>RevReqDetR!L226</f>
        <v>0</v>
      </c>
      <c r="W226" s="260">
        <f t="shared" si="41"/>
        <v>85.881662661313726</v>
      </c>
      <c r="AA226" s="15">
        <v>1</v>
      </c>
      <c r="AB226" t="str">
        <f t="shared" si="40"/>
        <v>Oct 2026 - Sep 2027</v>
      </c>
    </row>
    <row r="227" spans="1:28" hidden="1" outlineLevel="1" x14ac:dyDescent="0.2">
      <c r="A227">
        <f t="shared" si="39"/>
        <v>2026</v>
      </c>
      <c r="B227" s="259">
        <v>46357</v>
      </c>
      <c r="C227" s="169">
        <f>RevReqDetR!Q227</f>
        <v>0</v>
      </c>
      <c r="D227" s="260">
        <f>RevReqDetR!U227</f>
        <v>0</v>
      </c>
      <c r="E227" s="169">
        <f t="shared" si="42"/>
        <v>0</v>
      </c>
      <c r="F227" s="169">
        <f>RevReqDetR!E227+RevReqDetR!V227</f>
        <v>0</v>
      </c>
      <c r="G227" s="169">
        <f>RevReqDetR!AG227</f>
        <v>0</v>
      </c>
      <c r="H227" s="169">
        <f t="shared" si="43"/>
        <v>0</v>
      </c>
      <c r="I227" s="260">
        <f>RevReqDetR!H227</f>
        <v>0</v>
      </c>
      <c r="J227" s="260">
        <f>RevReqDetR!M227</f>
        <v>0</v>
      </c>
      <c r="K227" s="169">
        <f t="shared" si="44"/>
        <v>0</v>
      </c>
      <c r="L227" s="260">
        <f>RevReqDetR!N227</f>
        <v>0</v>
      </c>
      <c r="M227" s="260">
        <f>RevReqDetR!AA227</f>
        <v>0</v>
      </c>
      <c r="N227" s="260">
        <f t="shared" si="45"/>
        <v>0</v>
      </c>
      <c r="O227" s="260">
        <f>RevReqDetR!AI227</f>
        <v>85.881662661313726</v>
      </c>
      <c r="P227" s="260">
        <f>RevReqDetR!K227</f>
        <v>0</v>
      </c>
      <c r="Q227" s="260">
        <f>RevReqDetR!T227</f>
        <v>0</v>
      </c>
      <c r="R227" s="260">
        <f>RevReqDetR!W227</f>
        <v>0</v>
      </c>
      <c r="S227" s="260">
        <f>RevReqDetR!X227</f>
        <v>0</v>
      </c>
      <c r="T227" s="260">
        <f>RevReqDetR!Y227</f>
        <v>0</v>
      </c>
      <c r="U227" s="260">
        <f t="shared" si="46"/>
        <v>0</v>
      </c>
      <c r="V227" s="260">
        <f>RevReqDetR!L227</f>
        <v>0</v>
      </c>
      <c r="W227" s="260">
        <f t="shared" si="41"/>
        <v>85.881662661313726</v>
      </c>
      <c r="AA227" s="15">
        <v>2</v>
      </c>
      <c r="AB227" t="str">
        <f t="shared" si="40"/>
        <v>Oct 2026 - Sep 2027</v>
      </c>
    </row>
    <row r="228" spans="1:28" hidden="1" outlineLevel="1" x14ac:dyDescent="0.2">
      <c r="A228">
        <f t="shared" si="39"/>
        <v>2027</v>
      </c>
      <c r="B228" s="259">
        <v>46388</v>
      </c>
      <c r="C228" s="169">
        <f>RevReqDetR!Q228</f>
        <v>0</v>
      </c>
      <c r="D228" s="260">
        <f>RevReqDetR!U228</f>
        <v>0</v>
      </c>
      <c r="E228" s="169">
        <f t="shared" si="42"/>
        <v>0</v>
      </c>
      <c r="F228" s="169">
        <f>RevReqDetR!E228+RevReqDetR!V228</f>
        <v>0</v>
      </c>
      <c r="G228" s="169">
        <f>RevReqDetR!AG228</f>
        <v>0</v>
      </c>
      <c r="H228" s="169">
        <f t="shared" si="43"/>
        <v>0</v>
      </c>
      <c r="I228" s="260">
        <f>RevReqDetR!H228</f>
        <v>0</v>
      </c>
      <c r="J228" s="260">
        <f>RevReqDetR!M228</f>
        <v>0</v>
      </c>
      <c r="K228" s="169">
        <f t="shared" si="44"/>
        <v>0</v>
      </c>
      <c r="L228" s="260">
        <f>RevReqDetR!N228</f>
        <v>0</v>
      </c>
      <c r="M228" s="260">
        <f>RevReqDetR!AA228</f>
        <v>0</v>
      </c>
      <c r="N228" s="260">
        <f t="shared" si="45"/>
        <v>0</v>
      </c>
      <c r="O228" s="260">
        <f>RevReqDetR!AI228</f>
        <v>85.881662661313726</v>
      </c>
      <c r="P228" s="260">
        <f>RevReqDetR!K228</f>
        <v>0</v>
      </c>
      <c r="Q228" s="260">
        <f>RevReqDetR!T228</f>
        <v>0</v>
      </c>
      <c r="R228" s="260">
        <f>RevReqDetR!W228</f>
        <v>0</v>
      </c>
      <c r="S228" s="260">
        <f>RevReqDetR!X228</f>
        <v>0</v>
      </c>
      <c r="T228" s="260">
        <f>RevReqDetR!Y228</f>
        <v>0</v>
      </c>
      <c r="U228" s="260">
        <f t="shared" si="46"/>
        <v>0</v>
      </c>
      <c r="V228" s="260">
        <f>RevReqDetR!L228</f>
        <v>0</v>
      </c>
      <c r="W228" s="260">
        <f t="shared" si="41"/>
        <v>85.881662661313726</v>
      </c>
      <c r="AA228" s="15">
        <v>2</v>
      </c>
      <c r="AB228" t="str">
        <f t="shared" si="40"/>
        <v>Oct 2026 - Sep 2027</v>
      </c>
    </row>
    <row r="229" spans="1:28" hidden="1" outlineLevel="1" x14ac:dyDescent="0.2">
      <c r="A229">
        <f t="shared" si="39"/>
        <v>2027</v>
      </c>
      <c r="B229" s="259">
        <v>46419</v>
      </c>
      <c r="C229" s="169">
        <f>RevReqDetR!Q229</f>
        <v>0</v>
      </c>
      <c r="D229" s="260">
        <f>RevReqDetR!U229</f>
        <v>0</v>
      </c>
      <c r="E229" s="169">
        <f t="shared" si="42"/>
        <v>0</v>
      </c>
      <c r="F229" s="169">
        <f>RevReqDetR!E229+RevReqDetR!V229</f>
        <v>0</v>
      </c>
      <c r="G229" s="169">
        <f>RevReqDetR!AG229</f>
        <v>0</v>
      </c>
      <c r="H229" s="169">
        <f t="shared" si="43"/>
        <v>0</v>
      </c>
      <c r="I229" s="260">
        <f>RevReqDetR!H229</f>
        <v>0</v>
      </c>
      <c r="J229" s="260">
        <f>RevReqDetR!M229</f>
        <v>0</v>
      </c>
      <c r="K229" s="169">
        <f t="shared" si="44"/>
        <v>0</v>
      </c>
      <c r="L229" s="260">
        <f>RevReqDetR!N229</f>
        <v>0</v>
      </c>
      <c r="M229" s="260">
        <f>RevReqDetR!AA229</f>
        <v>0</v>
      </c>
      <c r="N229" s="260">
        <f t="shared" si="45"/>
        <v>0</v>
      </c>
      <c r="O229" s="260">
        <f>RevReqDetR!AI229</f>
        <v>85.881662661313726</v>
      </c>
      <c r="P229" s="260">
        <f>RevReqDetR!K229</f>
        <v>0</v>
      </c>
      <c r="Q229" s="260">
        <f>RevReqDetR!T229</f>
        <v>0</v>
      </c>
      <c r="R229" s="260">
        <f>RevReqDetR!W229</f>
        <v>0</v>
      </c>
      <c r="S229" s="260">
        <f>RevReqDetR!X229</f>
        <v>0</v>
      </c>
      <c r="T229" s="260">
        <f>RevReqDetR!Y229</f>
        <v>0</v>
      </c>
      <c r="U229" s="260">
        <f t="shared" si="46"/>
        <v>0</v>
      </c>
      <c r="V229" s="260">
        <f>RevReqDetR!L229</f>
        <v>0</v>
      </c>
      <c r="W229" s="260">
        <f t="shared" ref="W229:W263" si="47">F229+H229-K229+N229+O229-U229-V229</f>
        <v>85.881662661313726</v>
      </c>
      <c r="AA229" s="15">
        <v>2</v>
      </c>
      <c r="AB229" t="str">
        <f t="shared" si="40"/>
        <v>Oct 2026 - Sep 2027</v>
      </c>
    </row>
    <row r="230" spans="1:28" hidden="1" outlineLevel="1" x14ac:dyDescent="0.2">
      <c r="A230">
        <f t="shared" si="39"/>
        <v>2027</v>
      </c>
      <c r="B230" s="259">
        <v>46447</v>
      </c>
      <c r="C230" s="169">
        <f>RevReqDetR!Q230</f>
        <v>0</v>
      </c>
      <c r="D230" s="260">
        <f>RevReqDetR!U230</f>
        <v>0</v>
      </c>
      <c r="E230" s="169">
        <f t="shared" si="42"/>
        <v>0</v>
      </c>
      <c r="F230" s="169">
        <f>RevReqDetR!E230+RevReqDetR!V230</f>
        <v>0</v>
      </c>
      <c r="G230" s="169">
        <f>RevReqDetR!AG230</f>
        <v>0</v>
      </c>
      <c r="H230" s="169">
        <f t="shared" si="43"/>
        <v>0</v>
      </c>
      <c r="I230" s="260">
        <f>RevReqDetR!H230</f>
        <v>0</v>
      </c>
      <c r="J230" s="260">
        <f>RevReqDetR!M230</f>
        <v>0</v>
      </c>
      <c r="K230" s="169">
        <f t="shared" si="44"/>
        <v>0</v>
      </c>
      <c r="L230" s="260">
        <f>RevReqDetR!N230</f>
        <v>0</v>
      </c>
      <c r="M230" s="260">
        <f>RevReqDetR!AA230</f>
        <v>0</v>
      </c>
      <c r="N230" s="260">
        <f t="shared" si="45"/>
        <v>0</v>
      </c>
      <c r="O230" s="260">
        <f>RevReqDetR!AI230</f>
        <v>85.881662661313726</v>
      </c>
      <c r="P230" s="260">
        <f>RevReqDetR!K230</f>
        <v>0</v>
      </c>
      <c r="Q230" s="260">
        <f>RevReqDetR!T230</f>
        <v>0</v>
      </c>
      <c r="R230" s="260">
        <f>RevReqDetR!W230</f>
        <v>0</v>
      </c>
      <c r="S230" s="260">
        <f>RevReqDetR!X230</f>
        <v>0</v>
      </c>
      <c r="T230" s="260">
        <f>RevReqDetR!Y230</f>
        <v>0</v>
      </c>
      <c r="U230" s="260">
        <f t="shared" si="46"/>
        <v>0</v>
      </c>
      <c r="V230" s="260">
        <f>RevReqDetR!L230</f>
        <v>0</v>
      </c>
      <c r="W230" s="260">
        <f t="shared" si="47"/>
        <v>85.881662661313726</v>
      </c>
      <c r="AA230" s="15">
        <v>2</v>
      </c>
      <c r="AB230" t="str">
        <f t="shared" si="40"/>
        <v>Oct 2026 - Sep 2027</v>
      </c>
    </row>
    <row r="231" spans="1:28" hidden="1" outlineLevel="1" x14ac:dyDescent="0.2">
      <c r="A231">
        <f t="shared" si="39"/>
        <v>2027</v>
      </c>
      <c r="B231" s="259">
        <v>46478</v>
      </c>
      <c r="C231" s="169">
        <f>RevReqDetR!Q231</f>
        <v>0</v>
      </c>
      <c r="D231" s="260">
        <f>RevReqDetR!U231</f>
        <v>0</v>
      </c>
      <c r="E231" s="169">
        <f t="shared" si="42"/>
        <v>0</v>
      </c>
      <c r="F231" s="169">
        <f>RevReqDetR!E231+RevReqDetR!V231</f>
        <v>0</v>
      </c>
      <c r="G231" s="169">
        <f>RevReqDetR!AG231</f>
        <v>0</v>
      </c>
      <c r="H231" s="169">
        <f t="shared" si="43"/>
        <v>0</v>
      </c>
      <c r="I231" s="260">
        <f>RevReqDetR!H231</f>
        <v>0</v>
      </c>
      <c r="J231" s="260">
        <f>RevReqDetR!M231</f>
        <v>0</v>
      </c>
      <c r="K231" s="169">
        <f t="shared" si="44"/>
        <v>0</v>
      </c>
      <c r="L231" s="260">
        <f>RevReqDetR!N231</f>
        <v>0</v>
      </c>
      <c r="M231" s="260">
        <f>RevReqDetR!AA231</f>
        <v>0</v>
      </c>
      <c r="N231" s="260">
        <f t="shared" si="45"/>
        <v>0</v>
      </c>
      <c r="O231" s="260">
        <f>RevReqDetR!AI231</f>
        <v>85.881662661313726</v>
      </c>
      <c r="P231" s="260">
        <f>RevReqDetR!K231</f>
        <v>0</v>
      </c>
      <c r="Q231" s="260">
        <f>RevReqDetR!T231</f>
        <v>0</v>
      </c>
      <c r="R231" s="260">
        <f>RevReqDetR!W231</f>
        <v>0</v>
      </c>
      <c r="S231" s="260">
        <f>RevReqDetR!X231</f>
        <v>0</v>
      </c>
      <c r="T231" s="260">
        <f>RevReqDetR!Y231</f>
        <v>0</v>
      </c>
      <c r="U231" s="260">
        <f t="shared" si="46"/>
        <v>0</v>
      </c>
      <c r="V231" s="260">
        <f>RevReqDetR!L231</f>
        <v>0</v>
      </c>
      <c r="W231" s="260">
        <f t="shared" si="47"/>
        <v>85.881662661313726</v>
      </c>
      <c r="AA231" s="15">
        <v>1</v>
      </c>
      <c r="AB231" t="str">
        <f t="shared" si="40"/>
        <v>Oct 2026 - Sep 2027</v>
      </c>
    </row>
    <row r="232" spans="1:28" hidden="1" outlineLevel="1" x14ac:dyDescent="0.2">
      <c r="A232">
        <f t="shared" si="39"/>
        <v>2027</v>
      </c>
      <c r="B232" s="259">
        <v>46508</v>
      </c>
      <c r="C232" s="169">
        <f>RevReqDetR!Q232</f>
        <v>0</v>
      </c>
      <c r="D232" s="260">
        <f>RevReqDetR!U232</f>
        <v>0</v>
      </c>
      <c r="E232" s="169">
        <f t="shared" si="42"/>
        <v>0</v>
      </c>
      <c r="F232" s="169">
        <f>RevReqDetR!E232+RevReqDetR!V232</f>
        <v>0</v>
      </c>
      <c r="G232" s="169">
        <f>RevReqDetR!AG232</f>
        <v>0</v>
      </c>
      <c r="H232" s="169">
        <f t="shared" si="43"/>
        <v>0</v>
      </c>
      <c r="I232" s="260">
        <f>RevReqDetR!H232</f>
        <v>0</v>
      </c>
      <c r="J232" s="260">
        <f>RevReqDetR!M232</f>
        <v>0</v>
      </c>
      <c r="K232" s="169">
        <f t="shared" si="44"/>
        <v>0</v>
      </c>
      <c r="L232" s="260">
        <f>RevReqDetR!N232</f>
        <v>0</v>
      </c>
      <c r="M232" s="260">
        <f>RevReqDetR!AA232</f>
        <v>0</v>
      </c>
      <c r="N232" s="260">
        <f t="shared" si="45"/>
        <v>0</v>
      </c>
      <c r="O232" s="260">
        <f>RevReqDetR!AI232</f>
        <v>85.881662661313726</v>
      </c>
      <c r="P232" s="260">
        <f>RevReqDetR!K232</f>
        <v>0</v>
      </c>
      <c r="Q232" s="260">
        <f>RevReqDetR!T232</f>
        <v>0</v>
      </c>
      <c r="R232" s="260">
        <f>RevReqDetR!W232</f>
        <v>0</v>
      </c>
      <c r="S232" s="260">
        <f>RevReqDetR!X232</f>
        <v>0</v>
      </c>
      <c r="T232" s="260">
        <f>RevReqDetR!Y232</f>
        <v>0</v>
      </c>
      <c r="U232" s="260">
        <f t="shared" si="46"/>
        <v>0</v>
      </c>
      <c r="V232" s="260">
        <f>RevReqDetR!L232</f>
        <v>0</v>
      </c>
      <c r="W232" s="260">
        <f t="shared" si="47"/>
        <v>85.881662661313726</v>
      </c>
      <c r="AA232" s="15">
        <v>2</v>
      </c>
      <c r="AB232" t="str">
        <f t="shared" si="40"/>
        <v>Oct 2026 - Sep 2027</v>
      </c>
    </row>
    <row r="233" spans="1:28" hidden="1" outlineLevel="1" x14ac:dyDescent="0.2">
      <c r="A233">
        <f t="shared" si="39"/>
        <v>2027</v>
      </c>
      <c r="B233" s="259">
        <v>46539</v>
      </c>
      <c r="C233" s="169">
        <f>RevReqDetR!Q233</f>
        <v>0</v>
      </c>
      <c r="D233" s="260">
        <f>RevReqDetR!U233</f>
        <v>0</v>
      </c>
      <c r="E233" s="169">
        <f t="shared" si="42"/>
        <v>0</v>
      </c>
      <c r="F233" s="169">
        <f>RevReqDetR!E233+RevReqDetR!V233</f>
        <v>0</v>
      </c>
      <c r="G233" s="169">
        <f>RevReqDetR!AG233</f>
        <v>0</v>
      </c>
      <c r="H233" s="169">
        <f t="shared" si="43"/>
        <v>0</v>
      </c>
      <c r="I233" s="260">
        <f>RevReqDetR!H233</f>
        <v>0</v>
      </c>
      <c r="J233" s="260">
        <f>RevReqDetR!M233</f>
        <v>0</v>
      </c>
      <c r="K233" s="169">
        <f t="shared" si="44"/>
        <v>0</v>
      </c>
      <c r="L233" s="260">
        <f>RevReqDetR!N233</f>
        <v>0</v>
      </c>
      <c r="M233" s="260">
        <f>RevReqDetR!AA233</f>
        <v>0</v>
      </c>
      <c r="N233" s="260">
        <f t="shared" si="45"/>
        <v>0</v>
      </c>
      <c r="O233" s="260">
        <f>RevReqDetR!AI233</f>
        <v>85.881662661313726</v>
      </c>
      <c r="P233" s="260">
        <f>RevReqDetR!K233</f>
        <v>0</v>
      </c>
      <c r="Q233" s="260">
        <f>RevReqDetR!T233</f>
        <v>0</v>
      </c>
      <c r="R233" s="260">
        <f>RevReqDetR!W233</f>
        <v>0</v>
      </c>
      <c r="S233" s="260">
        <f>RevReqDetR!X233</f>
        <v>0</v>
      </c>
      <c r="T233" s="260">
        <f>RevReqDetR!Y233</f>
        <v>0</v>
      </c>
      <c r="U233" s="260">
        <f t="shared" si="46"/>
        <v>0</v>
      </c>
      <c r="V233" s="260">
        <f>RevReqDetR!L233</f>
        <v>0</v>
      </c>
      <c r="W233" s="260">
        <f t="shared" si="47"/>
        <v>85.881662661313726</v>
      </c>
      <c r="AA233" s="15">
        <v>2</v>
      </c>
      <c r="AB233" t="str">
        <f t="shared" si="40"/>
        <v>Oct 2026 - Sep 2027</v>
      </c>
    </row>
    <row r="234" spans="1:28" hidden="1" outlineLevel="1" x14ac:dyDescent="0.2">
      <c r="A234">
        <f t="shared" si="39"/>
        <v>2027</v>
      </c>
      <c r="B234" s="259">
        <v>46569</v>
      </c>
      <c r="C234" s="169">
        <f>RevReqDetR!Q234</f>
        <v>0</v>
      </c>
      <c r="D234" s="260">
        <f>RevReqDetR!U234</f>
        <v>0</v>
      </c>
      <c r="E234" s="169">
        <f t="shared" si="42"/>
        <v>0</v>
      </c>
      <c r="F234" s="169">
        <f>RevReqDetR!E234+RevReqDetR!V234</f>
        <v>0</v>
      </c>
      <c r="G234" s="169">
        <f>RevReqDetR!AG234</f>
        <v>0</v>
      </c>
      <c r="H234" s="169">
        <f t="shared" si="43"/>
        <v>0</v>
      </c>
      <c r="I234" s="260">
        <f>RevReqDetR!H234</f>
        <v>0</v>
      </c>
      <c r="J234" s="260">
        <f>RevReqDetR!M234</f>
        <v>0</v>
      </c>
      <c r="K234" s="169">
        <f t="shared" si="44"/>
        <v>0</v>
      </c>
      <c r="L234" s="260">
        <f>RevReqDetR!N234</f>
        <v>0</v>
      </c>
      <c r="M234" s="260">
        <f>RevReqDetR!AA234</f>
        <v>0</v>
      </c>
      <c r="N234" s="260">
        <f t="shared" si="45"/>
        <v>0</v>
      </c>
      <c r="O234" s="260">
        <f>RevReqDetR!AI234</f>
        <v>85.881662661313726</v>
      </c>
      <c r="P234" s="260">
        <f>RevReqDetR!K234</f>
        <v>0</v>
      </c>
      <c r="Q234" s="260">
        <f>RevReqDetR!T234</f>
        <v>0</v>
      </c>
      <c r="R234" s="260">
        <f>RevReqDetR!W234</f>
        <v>0</v>
      </c>
      <c r="S234" s="260">
        <f>RevReqDetR!X234</f>
        <v>0</v>
      </c>
      <c r="T234" s="260">
        <f>RevReqDetR!Y234</f>
        <v>0</v>
      </c>
      <c r="U234" s="260">
        <f t="shared" si="46"/>
        <v>0</v>
      </c>
      <c r="V234" s="260">
        <f>RevReqDetR!L234</f>
        <v>0</v>
      </c>
      <c r="W234" s="260">
        <f t="shared" si="47"/>
        <v>85.881662661313726</v>
      </c>
      <c r="AA234" s="15">
        <v>2</v>
      </c>
      <c r="AB234" t="str">
        <f t="shared" si="40"/>
        <v>Oct 2026 - Sep 2027</v>
      </c>
    </row>
    <row r="235" spans="1:28" hidden="1" outlineLevel="1" x14ac:dyDescent="0.2">
      <c r="A235">
        <f t="shared" si="39"/>
        <v>2027</v>
      </c>
      <c r="B235" s="259">
        <v>46600</v>
      </c>
      <c r="C235" s="169">
        <f>RevReqDetR!Q235</f>
        <v>0</v>
      </c>
      <c r="D235" s="260">
        <f>RevReqDetR!U235</f>
        <v>0</v>
      </c>
      <c r="E235" s="169">
        <f t="shared" si="42"/>
        <v>0</v>
      </c>
      <c r="F235" s="169">
        <f>RevReqDetR!E235+RevReqDetR!V235</f>
        <v>0</v>
      </c>
      <c r="G235" s="169">
        <f>RevReqDetR!AG235</f>
        <v>0</v>
      </c>
      <c r="H235" s="169">
        <f t="shared" si="43"/>
        <v>0</v>
      </c>
      <c r="I235" s="260">
        <f>RevReqDetR!H235</f>
        <v>0</v>
      </c>
      <c r="J235" s="260">
        <f>RevReqDetR!M235</f>
        <v>0</v>
      </c>
      <c r="K235" s="169">
        <f t="shared" si="44"/>
        <v>0</v>
      </c>
      <c r="L235" s="260">
        <f>RevReqDetR!N235</f>
        <v>0</v>
      </c>
      <c r="M235" s="260">
        <f>RevReqDetR!AA235</f>
        <v>0</v>
      </c>
      <c r="N235" s="260">
        <f t="shared" si="45"/>
        <v>0</v>
      </c>
      <c r="O235" s="260">
        <f>RevReqDetR!AI235</f>
        <v>85.881662661313726</v>
      </c>
      <c r="P235" s="260">
        <f>RevReqDetR!K235</f>
        <v>0</v>
      </c>
      <c r="Q235" s="260">
        <f>RevReqDetR!T235</f>
        <v>0</v>
      </c>
      <c r="R235" s="260">
        <f>RevReqDetR!W235</f>
        <v>0</v>
      </c>
      <c r="S235" s="260">
        <f>RevReqDetR!X235</f>
        <v>0</v>
      </c>
      <c r="T235" s="260">
        <f>RevReqDetR!Y235</f>
        <v>0</v>
      </c>
      <c r="U235" s="260">
        <f t="shared" si="46"/>
        <v>0</v>
      </c>
      <c r="V235" s="260">
        <f>RevReqDetR!L235</f>
        <v>0</v>
      </c>
      <c r="W235" s="260">
        <f t="shared" si="47"/>
        <v>85.881662661313726</v>
      </c>
      <c r="AA235" s="15">
        <v>2</v>
      </c>
      <c r="AB235" t="str">
        <f t="shared" si="40"/>
        <v>Oct 2026 - Sep 2027</v>
      </c>
    </row>
    <row r="236" spans="1:28" hidden="1" outlineLevel="1" x14ac:dyDescent="0.2">
      <c r="A236">
        <f t="shared" si="39"/>
        <v>2027</v>
      </c>
      <c r="B236" s="259">
        <v>46631</v>
      </c>
      <c r="C236" s="169">
        <f>RevReqDetR!Q236</f>
        <v>0</v>
      </c>
      <c r="D236" s="260">
        <f>RevReqDetR!U236</f>
        <v>0</v>
      </c>
      <c r="E236" s="169">
        <f t="shared" si="42"/>
        <v>0</v>
      </c>
      <c r="F236" s="169">
        <f>RevReqDetR!E236+RevReqDetR!V236</f>
        <v>0</v>
      </c>
      <c r="G236" s="169">
        <f>RevReqDetR!AG236</f>
        <v>0</v>
      </c>
      <c r="H236" s="169">
        <f t="shared" si="43"/>
        <v>0</v>
      </c>
      <c r="I236" s="260">
        <f>RevReqDetR!H236</f>
        <v>0</v>
      </c>
      <c r="J236" s="260">
        <f>RevReqDetR!M236</f>
        <v>0</v>
      </c>
      <c r="K236" s="169">
        <f t="shared" si="44"/>
        <v>0</v>
      </c>
      <c r="L236" s="260">
        <f>RevReqDetR!N236</f>
        <v>0</v>
      </c>
      <c r="M236" s="260">
        <f>RevReqDetR!AA236</f>
        <v>0</v>
      </c>
      <c r="N236" s="260">
        <f t="shared" si="45"/>
        <v>0</v>
      </c>
      <c r="O236" s="260">
        <f>RevReqDetR!AI236</f>
        <v>85.881662661313726</v>
      </c>
      <c r="P236" s="260">
        <f>RevReqDetR!K236</f>
        <v>0</v>
      </c>
      <c r="Q236" s="260">
        <f>RevReqDetR!T236</f>
        <v>0</v>
      </c>
      <c r="R236" s="260">
        <f>RevReqDetR!W236</f>
        <v>0</v>
      </c>
      <c r="S236" s="260">
        <f>RevReqDetR!X236</f>
        <v>0</v>
      </c>
      <c r="T236" s="260">
        <f>RevReqDetR!Y236</f>
        <v>0</v>
      </c>
      <c r="U236" s="260">
        <f t="shared" si="46"/>
        <v>0</v>
      </c>
      <c r="V236" s="260">
        <f>RevReqDetR!L236</f>
        <v>0</v>
      </c>
      <c r="W236" s="260">
        <f t="shared" si="47"/>
        <v>85.881662661313726</v>
      </c>
      <c r="AA236" s="15">
        <v>1</v>
      </c>
      <c r="AB236" t="str">
        <f t="shared" si="40"/>
        <v>Oct 2026 - Sep 2027</v>
      </c>
    </row>
    <row r="237" spans="1:28" hidden="1" outlineLevel="1" x14ac:dyDescent="0.2">
      <c r="A237">
        <f t="shared" si="39"/>
        <v>2027</v>
      </c>
      <c r="B237" s="259">
        <v>46661</v>
      </c>
      <c r="C237" s="169">
        <f>RevReqDetR!Q237</f>
        <v>0</v>
      </c>
      <c r="D237" s="260">
        <f>RevReqDetR!U237</f>
        <v>0</v>
      </c>
      <c r="E237" s="169">
        <f t="shared" si="42"/>
        <v>0</v>
      </c>
      <c r="F237" s="169">
        <f>RevReqDetR!E237+RevReqDetR!V237</f>
        <v>0</v>
      </c>
      <c r="G237" s="169">
        <f>RevReqDetR!AG237</f>
        <v>0</v>
      </c>
      <c r="H237" s="169">
        <f t="shared" si="43"/>
        <v>0</v>
      </c>
      <c r="I237" s="260">
        <f>RevReqDetR!H237</f>
        <v>0</v>
      </c>
      <c r="J237" s="260">
        <f>RevReqDetR!M237</f>
        <v>0</v>
      </c>
      <c r="K237" s="169">
        <f t="shared" si="44"/>
        <v>0</v>
      </c>
      <c r="L237" s="260">
        <f>RevReqDetR!N237</f>
        <v>0</v>
      </c>
      <c r="M237" s="260">
        <f>RevReqDetR!AA237</f>
        <v>0</v>
      </c>
      <c r="N237" s="260">
        <f t="shared" si="45"/>
        <v>0</v>
      </c>
      <c r="O237" s="260">
        <f>RevReqDetR!AI237</f>
        <v>0</v>
      </c>
      <c r="P237" s="260">
        <f>RevReqDetR!K237</f>
        <v>0</v>
      </c>
      <c r="Q237" s="260">
        <f>RevReqDetR!T237</f>
        <v>0</v>
      </c>
      <c r="R237" s="260">
        <f>RevReqDetR!W237</f>
        <v>0</v>
      </c>
      <c r="S237" s="260">
        <f>RevReqDetR!X237</f>
        <v>0</v>
      </c>
      <c r="T237" s="260">
        <f>RevReqDetR!Y237</f>
        <v>0</v>
      </c>
      <c r="U237" s="260">
        <f t="shared" si="46"/>
        <v>0</v>
      </c>
      <c r="V237" s="260">
        <f>RevReqDetR!L237</f>
        <v>0</v>
      </c>
      <c r="W237" s="260">
        <f t="shared" si="47"/>
        <v>0</v>
      </c>
      <c r="AA237" s="15">
        <v>2</v>
      </c>
      <c r="AB237" t="str">
        <f t="shared" si="40"/>
        <v>Oct 2027 - Sep 2028</v>
      </c>
    </row>
    <row r="238" spans="1:28" hidden="1" outlineLevel="1" x14ac:dyDescent="0.2">
      <c r="A238">
        <f t="shared" si="39"/>
        <v>2027</v>
      </c>
      <c r="B238" s="259">
        <v>46692</v>
      </c>
      <c r="C238" s="169">
        <f>RevReqDetR!Q238</f>
        <v>0</v>
      </c>
      <c r="D238" s="260">
        <f>RevReqDetR!U238</f>
        <v>0</v>
      </c>
      <c r="E238" s="169">
        <f t="shared" si="42"/>
        <v>0</v>
      </c>
      <c r="F238" s="169">
        <f>RevReqDetR!E238+RevReqDetR!V238</f>
        <v>0</v>
      </c>
      <c r="G238" s="169">
        <f>RevReqDetR!AG238</f>
        <v>0</v>
      </c>
      <c r="H238" s="169">
        <f t="shared" si="43"/>
        <v>0</v>
      </c>
      <c r="I238" s="260">
        <f>RevReqDetR!H238</f>
        <v>0</v>
      </c>
      <c r="J238" s="260">
        <f>RevReqDetR!M238</f>
        <v>0</v>
      </c>
      <c r="K238" s="169">
        <f t="shared" si="44"/>
        <v>0</v>
      </c>
      <c r="L238" s="260">
        <f>RevReqDetR!N238</f>
        <v>0</v>
      </c>
      <c r="M238" s="260">
        <f>RevReqDetR!AA238</f>
        <v>0</v>
      </c>
      <c r="N238" s="260">
        <f t="shared" si="45"/>
        <v>0</v>
      </c>
      <c r="O238" s="260">
        <f>RevReqDetR!AI238</f>
        <v>0</v>
      </c>
      <c r="P238" s="260">
        <f>RevReqDetR!K238</f>
        <v>0</v>
      </c>
      <c r="Q238" s="260">
        <f>RevReqDetR!T238</f>
        <v>0</v>
      </c>
      <c r="R238" s="260">
        <f>RevReqDetR!W238</f>
        <v>0</v>
      </c>
      <c r="S238" s="260">
        <f>RevReqDetR!X238</f>
        <v>0</v>
      </c>
      <c r="T238" s="260">
        <f>RevReqDetR!Y238</f>
        <v>0</v>
      </c>
      <c r="U238" s="260">
        <f t="shared" si="46"/>
        <v>0</v>
      </c>
      <c r="V238" s="260">
        <f>RevReqDetR!L238</f>
        <v>0</v>
      </c>
      <c r="W238" s="260">
        <f t="shared" si="47"/>
        <v>0</v>
      </c>
      <c r="AA238" s="15">
        <v>2</v>
      </c>
      <c r="AB238" t="str">
        <f t="shared" si="40"/>
        <v>Oct 2027 - Sep 2028</v>
      </c>
    </row>
    <row r="239" spans="1:28" hidden="1" outlineLevel="1" x14ac:dyDescent="0.2">
      <c r="A239">
        <f t="shared" si="39"/>
        <v>2027</v>
      </c>
      <c r="B239" s="259">
        <v>46722</v>
      </c>
      <c r="C239" s="169">
        <f>RevReqDetR!Q239</f>
        <v>0</v>
      </c>
      <c r="D239" s="260">
        <f>RevReqDetR!U239</f>
        <v>0</v>
      </c>
      <c r="E239" s="169">
        <f t="shared" si="42"/>
        <v>0</v>
      </c>
      <c r="F239" s="169">
        <f>RevReqDetR!E239+RevReqDetR!V239</f>
        <v>0</v>
      </c>
      <c r="G239" s="169">
        <f>RevReqDetR!AG239</f>
        <v>0</v>
      </c>
      <c r="H239" s="169">
        <f t="shared" si="43"/>
        <v>0</v>
      </c>
      <c r="I239" s="260">
        <f>RevReqDetR!H239</f>
        <v>0</v>
      </c>
      <c r="J239" s="260">
        <f>RevReqDetR!M239</f>
        <v>0</v>
      </c>
      <c r="K239" s="169">
        <f t="shared" si="44"/>
        <v>0</v>
      </c>
      <c r="L239" s="260">
        <f>RevReqDetR!N239</f>
        <v>0</v>
      </c>
      <c r="M239" s="260">
        <f>RevReqDetR!AA239</f>
        <v>0</v>
      </c>
      <c r="N239" s="260">
        <f t="shared" si="45"/>
        <v>0</v>
      </c>
      <c r="O239" s="260">
        <f>RevReqDetR!AI239</f>
        <v>0</v>
      </c>
      <c r="P239" s="260">
        <f>RevReqDetR!K239</f>
        <v>0</v>
      </c>
      <c r="Q239" s="260">
        <f>RevReqDetR!T239</f>
        <v>0</v>
      </c>
      <c r="R239" s="260">
        <f>RevReqDetR!W239</f>
        <v>0</v>
      </c>
      <c r="S239" s="260">
        <f>RevReqDetR!X239</f>
        <v>0</v>
      </c>
      <c r="T239" s="260">
        <f>RevReqDetR!Y239</f>
        <v>0</v>
      </c>
      <c r="U239" s="260">
        <f t="shared" si="46"/>
        <v>0</v>
      </c>
      <c r="V239" s="260">
        <f>RevReqDetR!L239</f>
        <v>0</v>
      </c>
      <c r="W239" s="260">
        <f t="shared" si="47"/>
        <v>0</v>
      </c>
      <c r="AA239" s="15">
        <v>2</v>
      </c>
      <c r="AB239" t="str">
        <f t="shared" si="40"/>
        <v>Oct 2027 - Sep 2028</v>
      </c>
    </row>
    <row r="240" spans="1:28" hidden="1" outlineLevel="1" x14ac:dyDescent="0.2">
      <c r="A240">
        <f t="shared" si="39"/>
        <v>2028</v>
      </c>
      <c r="B240" s="259">
        <v>46753</v>
      </c>
      <c r="C240" s="169">
        <f>RevReqDetR!Q240</f>
        <v>0</v>
      </c>
      <c r="D240" s="260">
        <f>RevReqDetR!U240</f>
        <v>0</v>
      </c>
      <c r="E240" s="169">
        <f t="shared" si="42"/>
        <v>0</v>
      </c>
      <c r="F240" s="169">
        <f>RevReqDetR!E240+RevReqDetR!V240</f>
        <v>0</v>
      </c>
      <c r="G240" s="169">
        <f>RevReqDetR!AG240</f>
        <v>0</v>
      </c>
      <c r="H240" s="169">
        <f t="shared" si="43"/>
        <v>0</v>
      </c>
      <c r="I240" s="260">
        <f>RevReqDetR!H240</f>
        <v>0</v>
      </c>
      <c r="J240" s="260">
        <f>RevReqDetR!M240</f>
        <v>0</v>
      </c>
      <c r="K240" s="169">
        <f t="shared" si="44"/>
        <v>0</v>
      </c>
      <c r="L240" s="260">
        <f>RevReqDetR!N240</f>
        <v>0</v>
      </c>
      <c r="M240" s="260">
        <f>RevReqDetR!AA240</f>
        <v>0</v>
      </c>
      <c r="N240" s="260">
        <f t="shared" si="45"/>
        <v>0</v>
      </c>
      <c r="O240" s="260">
        <f>RevReqDetR!AI240</f>
        <v>0</v>
      </c>
      <c r="P240" s="260">
        <f>RevReqDetR!K240</f>
        <v>0</v>
      </c>
      <c r="Q240" s="260">
        <f>RevReqDetR!T240</f>
        <v>0</v>
      </c>
      <c r="R240" s="260">
        <f>RevReqDetR!W240</f>
        <v>0</v>
      </c>
      <c r="S240" s="260">
        <f>RevReqDetR!X240</f>
        <v>0</v>
      </c>
      <c r="T240" s="260">
        <f>RevReqDetR!Y240</f>
        <v>0</v>
      </c>
      <c r="U240" s="260">
        <f t="shared" si="46"/>
        <v>0</v>
      </c>
      <c r="V240" s="260">
        <f>RevReqDetR!L240</f>
        <v>0</v>
      </c>
      <c r="W240" s="260">
        <f t="shared" si="47"/>
        <v>0</v>
      </c>
      <c r="AA240" s="15">
        <v>2</v>
      </c>
      <c r="AB240" t="str">
        <f t="shared" si="40"/>
        <v>Oct 2027 - Sep 2028</v>
      </c>
    </row>
    <row r="241" spans="1:28" hidden="1" outlineLevel="1" x14ac:dyDescent="0.2">
      <c r="A241">
        <f t="shared" si="39"/>
        <v>2028</v>
      </c>
      <c r="B241" s="259">
        <v>46784</v>
      </c>
      <c r="C241" s="169">
        <f>RevReqDetR!Q241</f>
        <v>0</v>
      </c>
      <c r="D241" s="260">
        <f>RevReqDetR!U241</f>
        <v>0</v>
      </c>
      <c r="E241" s="169">
        <f t="shared" si="42"/>
        <v>0</v>
      </c>
      <c r="F241" s="169">
        <f>RevReqDetR!E241+RevReqDetR!V241</f>
        <v>0</v>
      </c>
      <c r="G241" s="169">
        <f>RevReqDetR!AG241</f>
        <v>0</v>
      </c>
      <c r="H241" s="169">
        <f t="shared" si="43"/>
        <v>0</v>
      </c>
      <c r="I241" s="260">
        <f>RevReqDetR!H241</f>
        <v>0</v>
      </c>
      <c r="J241" s="260">
        <f>RevReqDetR!M241</f>
        <v>0</v>
      </c>
      <c r="K241" s="169">
        <f t="shared" si="44"/>
        <v>0</v>
      </c>
      <c r="L241" s="260">
        <f>RevReqDetR!N241</f>
        <v>0</v>
      </c>
      <c r="M241" s="260">
        <f>RevReqDetR!AA241</f>
        <v>0</v>
      </c>
      <c r="N241" s="260">
        <f t="shared" si="45"/>
        <v>0</v>
      </c>
      <c r="O241" s="260">
        <f>RevReqDetR!AI241</f>
        <v>0</v>
      </c>
      <c r="P241" s="260">
        <f>RevReqDetR!K241</f>
        <v>0</v>
      </c>
      <c r="Q241" s="260">
        <f>RevReqDetR!T241</f>
        <v>0</v>
      </c>
      <c r="R241" s="260">
        <f>RevReqDetR!W241</f>
        <v>0</v>
      </c>
      <c r="S241" s="260">
        <f>RevReqDetR!X241</f>
        <v>0</v>
      </c>
      <c r="T241" s="260">
        <f>RevReqDetR!Y241</f>
        <v>0</v>
      </c>
      <c r="U241" s="260">
        <f t="shared" si="46"/>
        <v>0</v>
      </c>
      <c r="V241" s="260">
        <f>RevReqDetR!L241</f>
        <v>0</v>
      </c>
      <c r="W241" s="260">
        <f t="shared" si="47"/>
        <v>0</v>
      </c>
      <c r="AA241" s="15">
        <v>1</v>
      </c>
      <c r="AB241" t="str">
        <f t="shared" si="40"/>
        <v>Oct 2027 - Sep 2028</v>
      </c>
    </row>
    <row r="242" spans="1:28" hidden="1" outlineLevel="1" x14ac:dyDescent="0.2">
      <c r="A242">
        <f t="shared" si="39"/>
        <v>2028</v>
      </c>
      <c r="B242" s="259">
        <v>46813</v>
      </c>
      <c r="C242" s="169">
        <f>RevReqDetR!Q242</f>
        <v>0</v>
      </c>
      <c r="D242" s="260">
        <f>RevReqDetR!U242</f>
        <v>0</v>
      </c>
      <c r="E242" s="169">
        <f t="shared" si="42"/>
        <v>0</v>
      </c>
      <c r="F242" s="169">
        <f>RevReqDetR!E242+RevReqDetR!V242</f>
        <v>0</v>
      </c>
      <c r="G242" s="169">
        <f>RevReqDetR!AG242</f>
        <v>0</v>
      </c>
      <c r="H242" s="169">
        <f t="shared" si="43"/>
        <v>0</v>
      </c>
      <c r="I242" s="260">
        <f>RevReqDetR!H242</f>
        <v>0</v>
      </c>
      <c r="J242" s="260">
        <f>RevReqDetR!M242</f>
        <v>0</v>
      </c>
      <c r="K242" s="169">
        <f t="shared" si="44"/>
        <v>0</v>
      </c>
      <c r="L242" s="260">
        <f>RevReqDetR!N242</f>
        <v>0</v>
      </c>
      <c r="M242" s="260">
        <f>RevReqDetR!AA242</f>
        <v>0</v>
      </c>
      <c r="N242" s="260">
        <f t="shared" si="45"/>
        <v>0</v>
      </c>
      <c r="O242" s="260">
        <f>RevReqDetR!AI242</f>
        <v>0</v>
      </c>
      <c r="P242" s="260">
        <f>RevReqDetR!K242</f>
        <v>0</v>
      </c>
      <c r="Q242" s="260">
        <f>RevReqDetR!T242</f>
        <v>0</v>
      </c>
      <c r="R242" s="260">
        <f>RevReqDetR!W242</f>
        <v>0</v>
      </c>
      <c r="S242" s="260">
        <f>RevReqDetR!X242</f>
        <v>0</v>
      </c>
      <c r="T242" s="260">
        <f>RevReqDetR!Y242</f>
        <v>0</v>
      </c>
      <c r="U242" s="260">
        <f t="shared" si="46"/>
        <v>0</v>
      </c>
      <c r="V242" s="260">
        <f>RevReqDetR!L242</f>
        <v>0</v>
      </c>
      <c r="W242" s="260">
        <f t="shared" si="47"/>
        <v>0</v>
      </c>
      <c r="AA242" s="15">
        <v>2</v>
      </c>
      <c r="AB242" t="str">
        <f t="shared" si="40"/>
        <v>Oct 2027 - Sep 2028</v>
      </c>
    </row>
    <row r="243" spans="1:28" hidden="1" outlineLevel="1" x14ac:dyDescent="0.2">
      <c r="A243">
        <f t="shared" si="39"/>
        <v>2028</v>
      </c>
      <c r="B243" s="259">
        <v>46844</v>
      </c>
      <c r="C243" s="169">
        <f>RevReqDetR!Q243</f>
        <v>0</v>
      </c>
      <c r="D243" s="260">
        <f>RevReqDetR!U243</f>
        <v>0</v>
      </c>
      <c r="E243" s="169">
        <f t="shared" si="42"/>
        <v>0</v>
      </c>
      <c r="F243" s="169">
        <f>RevReqDetR!E243+RevReqDetR!V243</f>
        <v>0</v>
      </c>
      <c r="G243" s="169">
        <f>RevReqDetR!AG243</f>
        <v>0</v>
      </c>
      <c r="H243" s="169">
        <f t="shared" si="43"/>
        <v>0</v>
      </c>
      <c r="I243" s="260">
        <f>RevReqDetR!H243</f>
        <v>0</v>
      </c>
      <c r="J243" s="260">
        <f>RevReqDetR!M243</f>
        <v>0</v>
      </c>
      <c r="K243" s="169">
        <f t="shared" si="44"/>
        <v>0</v>
      </c>
      <c r="L243" s="260">
        <f>RevReqDetR!N243</f>
        <v>0</v>
      </c>
      <c r="M243" s="260">
        <f>RevReqDetR!AA243</f>
        <v>0</v>
      </c>
      <c r="N243" s="260">
        <f t="shared" si="45"/>
        <v>0</v>
      </c>
      <c r="O243" s="260">
        <f>RevReqDetR!AI243</f>
        <v>0</v>
      </c>
      <c r="P243" s="260">
        <f>RevReqDetR!K243</f>
        <v>0</v>
      </c>
      <c r="Q243" s="260">
        <f>RevReqDetR!T243</f>
        <v>0</v>
      </c>
      <c r="R243" s="260">
        <f>RevReqDetR!W243</f>
        <v>0</v>
      </c>
      <c r="S243" s="260">
        <f>RevReqDetR!X243</f>
        <v>0</v>
      </c>
      <c r="T243" s="260">
        <f>RevReqDetR!Y243</f>
        <v>0</v>
      </c>
      <c r="U243" s="260">
        <f t="shared" si="46"/>
        <v>0</v>
      </c>
      <c r="V243" s="260">
        <f>RevReqDetR!L243</f>
        <v>0</v>
      </c>
      <c r="W243" s="260">
        <f t="shared" si="47"/>
        <v>0</v>
      </c>
      <c r="AA243" s="15">
        <v>2</v>
      </c>
      <c r="AB243" t="str">
        <f t="shared" si="40"/>
        <v>Oct 2027 - Sep 2028</v>
      </c>
    </row>
    <row r="244" spans="1:28" hidden="1" outlineLevel="1" x14ac:dyDescent="0.2">
      <c r="A244">
        <f t="shared" si="39"/>
        <v>2028</v>
      </c>
      <c r="B244" s="259">
        <v>46874</v>
      </c>
      <c r="C244" s="169">
        <f>RevReqDetR!Q244</f>
        <v>0</v>
      </c>
      <c r="D244" s="260">
        <f>RevReqDetR!U244</f>
        <v>0</v>
      </c>
      <c r="E244" s="169">
        <f t="shared" si="42"/>
        <v>0</v>
      </c>
      <c r="F244" s="169">
        <f>RevReqDetR!E244+RevReqDetR!V244</f>
        <v>0</v>
      </c>
      <c r="G244" s="169">
        <f>RevReqDetR!AG244</f>
        <v>0</v>
      </c>
      <c r="H244" s="169">
        <f t="shared" si="43"/>
        <v>0</v>
      </c>
      <c r="I244" s="260">
        <f>RevReqDetR!H244</f>
        <v>0</v>
      </c>
      <c r="J244" s="260">
        <f>RevReqDetR!M244</f>
        <v>0</v>
      </c>
      <c r="K244" s="169">
        <f t="shared" si="44"/>
        <v>0</v>
      </c>
      <c r="L244" s="260">
        <f>RevReqDetR!N244</f>
        <v>0</v>
      </c>
      <c r="M244" s="260">
        <f>RevReqDetR!AA244</f>
        <v>0</v>
      </c>
      <c r="N244" s="260">
        <f t="shared" si="45"/>
        <v>0</v>
      </c>
      <c r="O244" s="260">
        <f>RevReqDetR!AI244</f>
        <v>0</v>
      </c>
      <c r="P244" s="260">
        <f>RevReqDetR!K244</f>
        <v>0</v>
      </c>
      <c r="Q244" s="260">
        <f>RevReqDetR!T244</f>
        <v>0</v>
      </c>
      <c r="R244" s="260">
        <f>RevReqDetR!W244</f>
        <v>0</v>
      </c>
      <c r="S244" s="260">
        <f>RevReqDetR!X244</f>
        <v>0</v>
      </c>
      <c r="T244" s="260">
        <f>RevReqDetR!Y244</f>
        <v>0</v>
      </c>
      <c r="U244" s="260">
        <f t="shared" si="46"/>
        <v>0</v>
      </c>
      <c r="V244" s="260">
        <f>RevReqDetR!L244</f>
        <v>0</v>
      </c>
      <c r="W244" s="260">
        <f t="shared" si="47"/>
        <v>0</v>
      </c>
      <c r="AA244" s="15">
        <v>2</v>
      </c>
      <c r="AB244" t="str">
        <f t="shared" si="40"/>
        <v>Oct 2027 - Sep 2028</v>
      </c>
    </row>
    <row r="245" spans="1:28" hidden="1" outlineLevel="1" x14ac:dyDescent="0.2">
      <c r="A245">
        <f t="shared" si="39"/>
        <v>2028</v>
      </c>
      <c r="B245" s="259">
        <v>46905</v>
      </c>
      <c r="C245" s="169">
        <f>RevReqDetR!Q245</f>
        <v>0</v>
      </c>
      <c r="D245" s="260">
        <f>RevReqDetR!U245</f>
        <v>0</v>
      </c>
      <c r="E245" s="169">
        <f t="shared" si="42"/>
        <v>0</v>
      </c>
      <c r="F245" s="169">
        <f>RevReqDetR!E245+RevReqDetR!V245</f>
        <v>0</v>
      </c>
      <c r="G245" s="169">
        <f>RevReqDetR!AG245</f>
        <v>0</v>
      </c>
      <c r="H245" s="169">
        <f t="shared" si="43"/>
        <v>0</v>
      </c>
      <c r="I245" s="260">
        <f>RevReqDetR!H245</f>
        <v>0</v>
      </c>
      <c r="J245" s="260">
        <f>RevReqDetR!M245</f>
        <v>0</v>
      </c>
      <c r="K245" s="169">
        <f t="shared" si="44"/>
        <v>0</v>
      </c>
      <c r="L245" s="260">
        <f>RevReqDetR!N245</f>
        <v>0</v>
      </c>
      <c r="M245" s="260">
        <f>RevReqDetR!AA245</f>
        <v>0</v>
      </c>
      <c r="N245" s="260">
        <f t="shared" si="45"/>
        <v>0</v>
      </c>
      <c r="O245" s="260">
        <f>RevReqDetR!AI245</f>
        <v>0</v>
      </c>
      <c r="P245" s="260">
        <f>RevReqDetR!K245</f>
        <v>0</v>
      </c>
      <c r="Q245" s="260">
        <f>RevReqDetR!T245</f>
        <v>0</v>
      </c>
      <c r="R245" s="260">
        <f>RevReqDetR!W245</f>
        <v>0</v>
      </c>
      <c r="S245" s="260">
        <f>RevReqDetR!X245</f>
        <v>0</v>
      </c>
      <c r="T245" s="260">
        <f>RevReqDetR!Y245</f>
        <v>0</v>
      </c>
      <c r="U245" s="260">
        <f t="shared" si="46"/>
        <v>0</v>
      </c>
      <c r="V245" s="260">
        <f>RevReqDetR!L245</f>
        <v>0</v>
      </c>
      <c r="W245" s="260">
        <f t="shared" si="47"/>
        <v>0</v>
      </c>
      <c r="AA245" s="15">
        <v>2</v>
      </c>
      <c r="AB245" t="str">
        <f t="shared" si="40"/>
        <v>Oct 2027 - Sep 2028</v>
      </c>
    </row>
    <row r="246" spans="1:28" hidden="1" outlineLevel="1" x14ac:dyDescent="0.2">
      <c r="A246">
        <f t="shared" si="39"/>
        <v>2028</v>
      </c>
      <c r="B246" s="259">
        <v>46935</v>
      </c>
      <c r="C246" s="169">
        <f>RevReqDetR!Q246</f>
        <v>0</v>
      </c>
      <c r="D246" s="260">
        <f>RevReqDetR!U246</f>
        <v>0</v>
      </c>
      <c r="E246" s="169">
        <f t="shared" si="42"/>
        <v>0</v>
      </c>
      <c r="F246" s="169">
        <f>RevReqDetR!E246+RevReqDetR!V246</f>
        <v>0</v>
      </c>
      <c r="G246" s="169">
        <f>RevReqDetR!AG246</f>
        <v>0</v>
      </c>
      <c r="H246" s="169">
        <f t="shared" si="43"/>
        <v>0</v>
      </c>
      <c r="I246" s="260">
        <f>RevReqDetR!H246</f>
        <v>0</v>
      </c>
      <c r="J246" s="260">
        <f>RevReqDetR!M246</f>
        <v>0</v>
      </c>
      <c r="K246" s="169">
        <f t="shared" si="44"/>
        <v>0</v>
      </c>
      <c r="L246" s="260">
        <f>RevReqDetR!N246</f>
        <v>0</v>
      </c>
      <c r="M246" s="260">
        <f>RevReqDetR!AA246</f>
        <v>0</v>
      </c>
      <c r="N246" s="260">
        <f t="shared" si="45"/>
        <v>0</v>
      </c>
      <c r="O246" s="260">
        <f>RevReqDetR!AI246</f>
        <v>0</v>
      </c>
      <c r="P246" s="260">
        <f>RevReqDetR!K246</f>
        <v>0</v>
      </c>
      <c r="Q246" s="260">
        <f>RevReqDetR!T246</f>
        <v>0</v>
      </c>
      <c r="R246" s="260">
        <f>RevReqDetR!W246</f>
        <v>0</v>
      </c>
      <c r="S246" s="260">
        <f>RevReqDetR!X246</f>
        <v>0</v>
      </c>
      <c r="T246" s="260">
        <f>RevReqDetR!Y246</f>
        <v>0</v>
      </c>
      <c r="U246" s="260">
        <f t="shared" si="46"/>
        <v>0</v>
      </c>
      <c r="V246" s="260">
        <f>RevReqDetR!L246</f>
        <v>0</v>
      </c>
      <c r="W246" s="260">
        <f t="shared" si="47"/>
        <v>0</v>
      </c>
      <c r="AA246" s="15">
        <v>1</v>
      </c>
      <c r="AB246" t="str">
        <f t="shared" si="40"/>
        <v>Oct 2027 - Sep 2028</v>
      </c>
    </row>
    <row r="247" spans="1:28" hidden="1" outlineLevel="1" x14ac:dyDescent="0.2">
      <c r="A247">
        <f t="shared" si="39"/>
        <v>2028</v>
      </c>
      <c r="B247" s="259">
        <v>46966</v>
      </c>
      <c r="C247" s="169">
        <f>RevReqDetR!Q247</f>
        <v>0</v>
      </c>
      <c r="D247" s="260">
        <f>RevReqDetR!U247</f>
        <v>0</v>
      </c>
      <c r="E247" s="169">
        <f t="shared" si="42"/>
        <v>0</v>
      </c>
      <c r="F247" s="169">
        <f>RevReqDetR!E247+RevReqDetR!V247</f>
        <v>0</v>
      </c>
      <c r="G247" s="169">
        <f>RevReqDetR!AG247</f>
        <v>0</v>
      </c>
      <c r="H247" s="169">
        <f t="shared" si="43"/>
        <v>0</v>
      </c>
      <c r="I247" s="260">
        <f>RevReqDetR!H247</f>
        <v>0</v>
      </c>
      <c r="J247" s="260">
        <f>RevReqDetR!M247</f>
        <v>0</v>
      </c>
      <c r="K247" s="169">
        <f t="shared" si="44"/>
        <v>0</v>
      </c>
      <c r="L247" s="260">
        <f>RevReqDetR!N247</f>
        <v>0</v>
      </c>
      <c r="M247" s="260">
        <f>RevReqDetR!AA247</f>
        <v>0</v>
      </c>
      <c r="N247" s="260">
        <f t="shared" si="45"/>
        <v>0</v>
      </c>
      <c r="O247" s="260">
        <f>RevReqDetR!AI247</f>
        <v>0</v>
      </c>
      <c r="P247" s="260">
        <f>RevReqDetR!K247</f>
        <v>0</v>
      </c>
      <c r="Q247" s="260">
        <f>RevReqDetR!T247</f>
        <v>0</v>
      </c>
      <c r="R247" s="260">
        <f>RevReqDetR!W247</f>
        <v>0</v>
      </c>
      <c r="S247" s="260">
        <f>RevReqDetR!X247</f>
        <v>0</v>
      </c>
      <c r="T247" s="260">
        <f>RevReqDetR!Y247</f>
        <v>0</v>
      </c>
      <c r="U247" s="260">
        <f t="shared" si="46"/>
        <v>0</v>
      </c>
      <c r="V247" s="260">
        <f>RevReqDetR!L247</f>
        <v>0</v>
      </c>
      <c r="W247" s="260">
        <f t="shared" si="47"/>
        <v>0</v>
      </c>
      <c r="AA247" s="15">
        <v>2</v>
      </c>
      <c r="AB247" t="str">
        <f t="shared" si="40"/>
        <v>Oct 2027 - Sep 2028</v>
      </c>
    </row>
    <row r="248" spans="1:28" hidden="1" outlineLevel="1" x14ac:dyDescent="0.2">
      <c r="A248">
        <f t="shared" si="39"/>
        <v>2028</v>
      </c>
      <c r="B248" s="259">
        <v>46997</v>
      </c>
      <c r="C248" s="169">
        <f>RevReqDetR!Q248</f>
        <v>0</v>
      </c>
      <c r="D248" s="260">
        <f>RevReqDetR!U248</f>
        <v>0</v>
      </c>
      <c r="E248" s="169">
        <f t="shared" si="42"/>
        <v>0</v>
      </c>
      <c r="F248" s="169">
        <f>RevReqDetR!E248+RevReqDetR!V248</f>
        <v>0</v>
      </c>
      <c r="G248" s="169">
        <f>RevReqDetR!AG248</f>
        <v>0</v>
      </c>
      <c r="H248" s="169">
        <f t="shared" si="43"/>
        <v>0</v>
      </c>
      <c r="I248" s="260">
        <f>RevReqDetR!H248</f>
        <v>0</v>
      </c>
      <c r="J248" s="260">
        <f>RevReqDetR!M248</f>
        <v>0</v>
      </c>
      <c r="K248" s="169">
        <f t="shared" si="44"/>
        <v>0</v>
      </c>
      <c r="L248" s="260">
        <f>RevReqDetR!N248</f>
        <v>0</v>
      </c>
      <c r="M248" s="260">
        <f>RevReqDetR!AA248</f>
        <v>0</v>
      </c>
      <c r="N248" s="260">
        <f t="shared" si="45"/>
        <v>0</v>
      </c>
      <c r="O248" s="260">
        <f>RevReqDetR!AI248</f>
        <v>0</v>
      </c>
      <c r="P248" s="260">
        <f>RevReqDetR!K248</f>
        <v>0</v>
      </c>
      <c r="Q248" s="260">
        <f>RevReqDetR!T248</f>
        <v>0</v>
      </c>
      <c r="R248" s="260">
        <f>RevReqDetR!W248</f>
        <v>0</v>
      </c>
      <c r="S248" s="260">
        <f>RevReqDetR!X248</f>
        <v>0</v>
      </c>
      <c r="T248" s="260">
        <f>RevReqDetR!Y248</f>
        <v>0</v>
      </c>
      <c r="U248" s="260">
        <f t="shared" si="46"/>
        <v>0</v>
      </c>
      <c r="V248" s="260">
        <f>RevReqDetR!L248</f>
        <v>0</v>
      </c>
      <c r="W248" s="260">
        <f t="shared" si="47"/>
        <v>0</v>
      </c>
      <c r="AA248" s="15">
        <v>2</v>
      </c>
      <c r="AB248" t="str">
        <f t="shared" si="40"/>
        <v>Oct 2027 - Sep 2028</v>
      </c>
    </row>
    <row r="249" spans="1:28" hidden="1" outlineLevel="1" x14ac:dyDescent="0.2">
      <c r="A249">
        <f t="shared" si="39"/>
        <v>2028</v>
      </c>
      <c r="B249" s="259">
        <v>47027</v>
      </c>
      <c r="C249" s="169">
        <f>RevReqDetR!Q249</f>
        <v>0</v>
      </c>
      <c r="D249" s="260">
        <f>RevReqDetR!U249</f>
        <v>0</v>
      </c>
      <c r="E249" s="169">
        <f t="shared" si="42"/>
        <v>0</v>
      </c>
      <c r="F249" s="169">
        <f>RevReqDetR!E249+RevReqDetR!V249</f>
        <v>0</v>
      </c>
      <c r="G249" s="169">
        <f>RevReqDetR!AG249</f>
        <v>0</v>
      </c>
      <c r="H249" s="169">
        <f t="shared" si="43"/>
        <v>0</v>
      </c>
      <c r="I249" s="260">
        <f>RevReqDetR!H249</f>
        <v>0</v>
      </c>
      <c r="J249" s="260">
        <f>RevReqDetR!M249</f>
        <v>0</v>
      </c>
      <c r="K249" s="169">
        <f t="shared" si="44"/>
        <v>0</v>
      </c>
      <c r="L249" s="260">
        <f>RevReqDetR!N249</f>
        <v>0</v>
      </c>
      <c r="M249" s="260">
        <f>RevReqDetR!AA249</f>
        <v>0</v>
      </c>
      <c r="N249" s="260">
        <f t="shared" si="45"/>
        <v>0</v>
      </c>
      <c r="O249" s="260">
        <f>RevReqDetR!AI249</f>
        <v>0</v>
      </c>
      <c r="P249" s="260">
        <f>RevReqDetR!K249</f>
        <v>0</v>
      </c>
      <c r="Q249" s="260">
        <f>RevReqDetR!T249</f>
        <v>0</v>
      </c>
      <c r="R249" s="260">
        <f>RevReqDetR!W249</f>
        <v>0</v>
      </c>
      <c r="S249" s="260">
        <f>RevReqDetR!X249</f>
        <v>0</v>
      </c>
      <c r="T249" s="260">
        <f>RevReqDetR!Y249</f>
        <v>0</v>
      </c>
      <c r="U249" s="260">
        <f t="shared" si="46"/>
        <v>0</v>
      </c>
      <c r="V249" s="260">
        <f>RevReqDetR!L249</f>
        <v>0</v>
      </c>
      <c r="W249" s="260">
        <f t="shared" si="47"/>
        <v>0</v>
      </c>
      <c r="AA249" s="15">
        <v>2</v>
      </c>
      <c r="AB249" t="str">
        <f t="shared" si="40"/>
        <v>Oct 2028 - Sep 2029</v>
      </c>
    </row>
    <row r="250" spans="1:28" hidden="1" outlineLevel="1" x14ac:dyDescent="0.2">
      <c r="A250">
        <f t="shared" si="39"/>
        <v>2028</v>
      </c>
      <c r="B250" s="259">
        <v>47058</v>
      </c>
      <c r="C250" s="169">
        <f>RevReqDetR!Q250</f>
        <v>0</v>
      </c>
      <c r="D250" s="260">
        <f>RevReqDetR!U250</f>
        <v>0</v>
      </c>
      <c r="E250" s="169">
        <f t="shared" si="42"/>
        <v>0</v>
      </c>
      <c r="F250" s="169">
        <f>RevReqDetR!E250+RevReqDetR!V250</f>
        <v>0</v>
      </c>
      <c r="G250" s="169">
        <f>RevReqDetR!AG250</f>
        <v>0</v>
      </c>
      <c r="H250" s="169">
        <f t="shared" si="43"/>
        <v>0</v>
      </c>
      <c r="I250" s="260">
        <f>RevReqDetR!H250</f>
        <v>0</v>
      </c>
      <c r="J250" s="260">
        <f>RevReqDetR!M250</f>
        <v>0</v>
      </c>
      <c r="K250" s="169">
        <f t="shared" si="44"/>
        <v>0</v>
      </c>
      <c r="L250" s="260">
        <f>RevReqDetR!N250</f>
        <v>0</v>
      </c>
      <c r="M250" s="260">
        <f>RevReqDetR!AA250</f>
        <v>0</v>
      </c>
      <c r="N250" s="260">
        <f t="shared" si="45"/>
        <v>0</v>
      </c>
      <c r="O250" s="260">
        <f>RevReqDetR!AI250</f>
        <v>0</v>
      </c>
      <c r="P250" s="260">
        <f>RevReqDetR!K250</f>
        <v>0</v>
      </c>
      <c r="Q250" s="260">
        <f>RevReqDetR!T250</f>
        <v>0</v>
      </c>
      <c r="R250" s="260">
        <f>RevReqDetR!W250</f>
        <v>0</v>
      </c>
      <c r="S250" s="260">
        <f>RevReqDetR!X250</f>
        <v>0</v>
      </c>
      <c r="T250" s="260">
        <f>RevReqDetR!Y250</f>
        <v>0</v>
      </c>
      <c r="U250" s="260">
        <f t="shared" si="46"/>
        <v>0</v>
      </c>
      <c r="V250" s="260">
        <f>RevReqDetR!L250</f>
        <v>0</v>
      </c>
      <c r="W250" s="260">
        <f t="shared" si="47"/>
        <v>0</v>
      </c>
      <c r="AA250" s="15">
        <v>2</v>
      </c>
      <c r="AB250" t="str">
        <f t="shared" si="40"/>
        <v>Oct 2028 - Sep 2029</v>
      </c>
    </row>
    <row r="251" spans="1:28" hidden="1" outlineLevel="1" x14ac:dyDescent="0.2">
      <c r="A251">
        <f t="shared" si="39"/>
        <v>2028</v>
      </c>
      <c r="B251" s="259">
        <v>47088</v>
      </c>
      <c r="C251" s="169">
        <f>RevReqDetR!Q251</f>
        <v>0</v>
      </c>
      <c r="D251" s="260">
        <f>RevReqDetR!U251</f>
        <v>0</v>
      </c>
      <c r="E251" s="169">
        <f t="shared" si="42"/>
        <v>0</v>
      </c>
      <c r="F251" s="169">
        <f>RevReqDetR!E251+RevReqDetR!V251</f>
        <v>0</v>
      </c>
      <c r="G251" s="169">
        <f>RevReqDetR!AG251</f>
        <v>0</v>
      </c>
      <c r="H251" s="169">
        <f t="shared" si="43"/>
        <v>0</v>
      </c>
      <c r="I251" s="260">
        <f>RevReqDetR!H251</f>
        <v>0</v>
      </c>
      <c r="J251" s="260">
        <f>RevReqDetR!M251</f>
        <v>0</v>
      </c>
      <c r="K251" s="169">
        <f t="shared" si="44"/>
        <v>0</v>
      </c>
      <c r="L251" s="260">
        <f>RevReqDetR!N251</f>
        <v>0</v>
      </c>
      <c r="M251" s="260">
        <f>RevReqDetR!AA251</f>
        <v>0</v>
      </c>
      <c r="N251" s="260">
        <f t="shared" si="45"/>
        <v>0</v>
      </c>
      <c r="O251" s="260">
        <f>RevReqDetR!AI251</f>
        <v>0</v>
      </c>
      <c r="P251" s="260">
        <f>RevReqDetR!K251</f>
        <v>0</v>
      </c>
      <c r="Q251" s="260">
        <f>RevReqDetR!T251</f>
        <v>0</v>
      </c>
      <c r="R251" s="260">
        <f>RevReqDetR!W251</f>
        <v>0</v>
      </c>
      <c r="S251" s="260">
        <f>RevReqDetR!X251</f>
        <v>0</v>
      </c>
      <c r="T251" s="260">
        <f>RevReqDetR!Y251</f>
        <v>0</v>
      </c>
      <c r="U251" s="260">
        <f t="shared" si="46"/>
        <v>0</v>
      </c>
      <c r="V251" s="260">
        <f>RevReqDetR!L251</f>
        <v>0</v>
      </c>
      <c r="W251" s="260">
        <f t="shared" si="47"/>
        <v>0</v>
      </c>
      <c r="AA251" s="15">
        <v>1</v>
      </c>
      <c r="AB251" t="str">
        <f t="shared" si="40"/>
        <v>Oct 2028 - Sep 2029</v>
      </c>
    </row>
    <row r="252" spans="1:28" hidden="1" outlineLevel="1" x14ac:dyDescent="0.2">
      <c r="A252">
        <f t="shared" si="39"/>
        <v>2029</v>
      </c>
      <c r="B252" s="259">
        <v>47119</v>
      </c>
      <c r="C252" s="169">
        <f>RevReqDetR!Q252</f>
        <v>0</v>
      </c>
      <c r="D252" s="260">
        <f>RevReqDetR!U252</f>
        <v>0</v>
      </c>
      <c r="E252" s="169">
        <f t="shared" si="42"/>
        <v>0</v>
      </c>
      <c r="F252" s="169">
        <f>RevReqDetR!E252+RevReqDetR!V252</f>
        <v>0</v>
      </c>
      <c r="G252" s="169">
        <f>RevReqDetR!AG252</f>
        <v>0</v>
      </c>
      <c r="H252" s="169">
        <f t="shared" si="43"/>
        <v>0</v>
      </c>
      <c r="I252" s="260">
        <f>RevReqDetR!H252</f>
        <v>0</v>
      </c>
      <c r="J252" s="260">
        <f>RevReqDetR!M252</f>
        <v>0</v>
      </c>
      <c r="K252" s="169">
        <f t="shared" si="44"/>
        <v>0</v>
      </c>
      <c r="L252" s="260">
        <f>RevReqDetR!N252</f>
        <v>0</v>
      </c>
      <c r="M252" s="260">
        <f>RevReqDetR!AA252</f>
        <v>0</v>
      </c>
      <c r="N252" s="260">
        <f t="shared" si="45"/>
        <v>0</v>
      </c>
      <c r="O252" s="260">
        <f>RevReqDetR!AI252</f>
        <v>0</v>
      </c>
      <c r="P252" s="260">
        <f>RevReqDetR!K252</f>
        <v>0</v>
      </c>
      <c r="Q252" s="260">
        <f>RevReqDetR!T252</f>
        <v>0</v>
      </c>
      <c r="R252" s="260">
        <f>RevReqDetR!W252</f>
        <v>0</v>
      </c>
      <c r="S252" s="260">
        <f>RevReqDetR!X252</f>
        <v>0</v>
      </c>
      <c r="T252" s="260">
        <f>RevReqDetR!Y252</f>
        <v>0</v>
      </c>
      <c r="U252" s="260">
        <f t="shared" si="46"/>
        <v>0</v>
      </c>
      <c r="V252" s="260">
        <f>RevReqDetR!L252</f>
        <v>0</v>
      </c>
      <c r="W252" s="260">
        <f t="shared" si="47"/>
        <v>0</v>
      </c>
      <c r="AA252" s="15">
        <v>2</v>
      </c>
      <c r="AB252" t="str">
        <f t="shared" si="40"/>
        <v>Oct 2028 - Sep 2029</v>
      </c>
    </row>
    <row r="253" spans="1:28" hidden="1" outlineLevel="1" x14ac:dyDescent="0.2">
      <c r="A253">
        <f t="shared" si="39"/>
        <v>2029</v>
      </c>
      <c r="B253" s="259">
        <v>47150</v>
      </c>
      <c r="C253" s="169">
        <f>RevReqDetR!Q253</f>
        <v>0</v>
      </c>
      <c r="D253" s="260">
        <f>RevReqDetR!U253</f>
        <v>0</v>
      </c>
      <c r="E253" s="169">
        <f t="shared" si="42"/>
        <v>0</v>
      </c>
      <c r="F253" s="169">
        <f>RevReqDetR!E253+RevReqDetR!V253</f>
        <v>0</v>
      </c>
      <c r="G253" s="169">
        <f>RevReqDetR!AG253</f>
        <v>0</v>
      </c>
      <c r="H253" s="169">
        <f t="shared" si="43"/>
        <v>0</v>
      </c>
      <c r="I253" s="260">
        <f>RevReqDetR!H253</f>
        <v>0</v>
      </c>
      <c r="J253" s="260">
        <f>RevReqDetR!M253</f>
        <v>0</v>
      </c>
      <c r="K253" s="169">
        <f t="shared" si="44"/>
        <v>0</v>
      </c>
      <c r="L253" s="260">
        <f>RevReqDetR!N253</f>
        <v>0</v>
      </c>
      <c r="M253" s="260">
        <f>RevReqDetR!AA253</f>
        <v>0</v>
      </c>
      <c r="N253" s="260">
        <f t="shared" si="45"/>
        <v>0</v>
      </c>
      <c r="O253" s="260">
        <f>RevReqDetR!AI253</f>
        <v>0</v>
      </c>
      <c r="P253" s="260">
        <f>RevReqDetR!K253</f>
        <v>0</v>
      </c>
      <c r="Q253" s="260">
        <f>RevReqDetR!T253</f>
        <v>0</v>
      </c>
      <c r="R253" s="260">
        <f>RevReqDetR!W253</f>
        <v>0</v>
      </c>
      <c r="S253" s="260">
        <f>RevReqDetR!X253</f>
        <v>0</v>
      </c>
      <c r="T253" s="260">
        <f>RevReqDetR!Y253</f>
        <v>0</v>
      </c>
      <c r="U253" s="260">
        <f t="shared" si="46"/>
        <v>0</v>
      </c>
      <c r="V253" s="260">
        <f>RevReqDetR!L253</f>
        <v>0</v>
      </c>
      <c r="W253" s="260">
        <f t="shared" si="47"/>
        <v>0</v>
      </c>
      <c r="AA253" s="15">
        <v>2</v>
      </c>
      <c r="AB253" t="str">
        <f t="shared" si="40"/>
        <v>Oct 2028 - Sep 2029</v>
      </c>
    </row>
    <row r="254" spans="1:28" hidden="1" outlineLevel="1" x14ac:dyDescent="0.2">
      <c r="A254">
        <f t="shared" si="39"/>
        <v>2029</v>
      </c>
      <c r="B254" s="259">
        <v>47178</v>
      </c>
      <c r="C254" s="169">
        <f>RevReqDetR!Q254</f>
        <v>0</v>
      </c>
      <c r="D254" s="260">
        <f>RevReqDetR!U254</f>
        <v>0</v>
      </c>
      <c r="E254" s="169">
        <f t="shared" si="42"/>
        <v>0</v>
      </c>
      <c r="F254" s="169">
        <f>RevReqDetR!E254+RevReqDetR!V254</f>
        <v>0</v>
      </c>
      <c r="G254" s="169">
        <f>RevReqDetR!AG254</f>
        <v>0</v>
      </c>
      <c r="H254" s="169">
        <f t="shared" si="43"/>
        <v>0</v>
      </c>
      <c r="I254" s="260">
        <f>RevReqDetR!H254</f>
        <v>0</v>
      </c>
      <c r="J254" s="260">
        <f>RevReqDetR!M254</f>
        <v>0</v>
      </c>
      <c r="K254" s="169">
        <f t="shared" si="44"/>
        <v>0</v>
      </c>
      <c r="L254" s="260">
        <f>RevReqDetR!N254</f>
        <v>0</v>
      </c>
      <c r="M254" s="260">
        <f>RevReqDetR!AA254</f>
        <v>0</v>
      </c>
      <c r="N254" s="260">
        <f t="shared" si="45"/>
        <v>0</v>
      </c>
      <c r="O254" s="260">
        <f>RevReqDetR!AI254</f>
        <v>0</v>
      </c>
      <c r="P254" s="260">
        <f>RevReqDetR!K254</f>
        <v>0</v>
      </c>
      <c r="Q254" s="260">
        <f>RevReqDetR!T254</f>
        <v>0</v>
      </c>
      <c r="R254" s="260">
        <f>RevReqDetR!W254</f>
        <v>0</v>
      </c>
      <c r="S254" s="260">
        <f>RevReqDetR!X254</f>
        <v>0</v>
      </c>
      <c r="T254" s="260">
        <f>RevReqDetR!Y254</f>
        <v>0</v>
      </c>
      <c r="U254" s="260">
        <f t="shared" si="46"/>
        <v>0</v>
      </c>
      <c r="V254" s="260">
        <f>RevReqDetR!L254</f>
        <v>0</v>
      </c>
      <c r="W254" s="260">
        <f t="shared" si="47"/>
        <v>0</v>
      </c>
      <c r="AA254" s="15">
        <v>2</v>
      </c>
      <c r="AB254" t="str">
        <f t="shared" si="40"/>
        <v>Oct 2028 - Sep 2029</v>
      </c>
    </row>
    <row r="255" spans="1:28" hidden="1" outlineLevel="1" x14ac:dyDescent="0.2">
      <c r="A255">
        <f t="shared" si="39"/>
        <v>2029</v>
      </c>
      <c r="B255" s="259">
        <v>47209</v>
      </c>
      <c r="C255" s="169">
        <f>RevReqDetR!Q255</f>
        <v>0</v>
      </c>
      <c r="D255" s="260">
        <f>RevReqDetR!U255</f>
        <v>0</v>
      </c>
      <c r="E255" s="169">
        <f t="shared" si="42"/>
        <v>0</v>
      </c>
      <c r="F255" s="169">
        <f>RevReqDetR!E255+RevReqDetR!V255</f>
        <v>0</v>
      </c>
      <c r="G255" s="169">
        <f>RevReqDetR!AG255</f>
        <v>0</v>
      </c>
      <c r="H255" s="169">
        <f t="shared" si="43"/>
        <v>0</v>
      </c>
      <c r="I255" s="260">
        <f>RevReqDetR!H255</f>
        <v>0</v>
      </c>
      <c r="J255" s="260">
        <f>RevReqDetR!M255</f>
        <v>0</v>
      </c>
      <c r="K255" s="169">
        <f t="shared" si="44"/>
        <v>0</v>
      </c>
      <c r="L255" s="260">
        <f>RevReqDetR!N255</f>
        <v>0</v>
      </c>
      <c r="M255" s="260">
        <f>RevReqDetR!AA255</f>
        <v>0</v>
      </c>
      <c r="N255" s="260">
        <f t="shared" si="45"/>
        <v>0</v>
      </c>
      <c r="O255" s="260">
        <f>RevReqDetR!AI255</f>
        <v>0</v>
      </c>
      <c r="P255" s="260">
        <f>RevReqDetR!K255</f>
        <v>0</v>
      </c>
      <c r="Q255" s="260">
        <f>RevReqDetR!T255</f>
        <v>0</v>
      </c>
      <c r="R255" s="260">
        <f>RevReqDetR!W255</f>
        <v>0</v>
      </c>
      <c r="S255" s="260">
        <f>RevReqDetR!X255</f>
        <v>0</v>
      </c>
      <c r="T255" s="260">
        <f>RevReqDetR!Y255</f>
        <v>0</v>
      </c>
      <c r="U255" s="260">
        <f t="shared" si="46"/>
        <v>0</v>
      </c>
      <c r="V255" s="260">
        <f>RevReqDetR!L255</f>
        <v>0</v>
      </c>
      <c r="W255" s="260">
        <f t="shared" si="47"/>
        <v>0</v>
      </c>
      <c r="AA255" s="15">
        <v>2</v>
      </c>
      <c r="AB255" t="str">
        <f t="shared" si="40"/>
        <v>Oct 2028 - Sep 2029</v>
      </c>
    </row>
    <row r="256" spans="1:28" hidden="1" outlineLevel="1" x14ac:dyDescent="0.2">
      <c r="A256">
        <f t="shared" si="39"/>
        <v>2029</v>
      </c>
      <c r="B256" s="259">
        <v>47239</v>
      </c>
      <c r="C256" s="169">
        <f>RevReqDetR!Q256</f>
        <v>0</v>
      </c>
      <c r="D256" s="260">
        <f>RevReqDetR!U256</f>
        <v>0</v>
      </c>
      <c r="E256" s="169">
        <f t="shared" si="42"/>
        <v>0</v>
      </c>
      <c r="F256" s="169">
        <f>RevReqDetR!E256+RevReqDetR!V256</f>
        <v>0</v>
      </c>
      <c r="G256" s="169">
        <f>RevReqDetR!AG256</f>
        <v>0</v>
      </c>
      <c r="H256" s="169">
        <f t="shared" si="43"/>
        <v>0</v>
      </c>
      <c r="I256" s="260">
        <f>RevReqDetR!H256</f>
        <v>0</v>
      </c>
      <c r="J256" s="260">
        <f>RevReqDetR!M256</f>
        <v>0</v>
      </c>
      <c r="K256" s="169">
        <f t="shared" si="44"/>
        <v>0</v>
      </c>
      <c r="L256" s="260">
        <f>RevReqDetR!N256</f>
        <v>0</v>
      </c>
      <c r="M256" s="260">
        <f>RevReqDetR!AA256</f>
        <v>0</v>
      </c>
      <c r="N256" s="260">
        <f t="shared" si="45"/>
        <v>0</v>
      </c>
      <c r="O256" s="260">
        <f>RevReqDetR!AI256</f>
        <v>0</v>
      </c>
      <c r="P256" s="260">
        <f>RevReqDetR!K256</f>
        <v>0</v>
      </c>
      <c r="Q256" s="260">
        <f>RevReqDetR!T256</f>
        <v>0</v>
      </c>
      <c r="R256" s="260">
        <f>RevReqDetR!W256</f>
        <v>0</v>
      </c>
      <c r="S256" s="260">
        <f>RevReqDetR!X256</f>
        <v>0</v>
      </c>
      <c r="T256" s="260">
        <f>RevReqDetR!Y256</f>
        <v>0</v>
      </c>
      <c r="U256" s="260">
        <f t="shared" si="46"/>
        <v>0</v>
      </c>
      <c r="V256" s="260">
        <f>RevReqDetR!L256</f>
        <v>0</v>
      </c>
      <c r="W256" s="260">
        <f t="shared" si="47"/>
        <v>0</v>
      </c>
      <c r="AA256" s="15">
        <v>1</v>
      </c>
      <c r="AB256" t="str">
        <f t="shared" si="40"/>
        <v>Oct 2028 - Sep 2029</v>
      </c>
    </row>
    <row r="257" spans="1:28" hidden="1" outlineLevel="1" x14ac:dyDescent="0.2">
      <c r="A257">
        <f t="shared" si="39"/>
        <v>2029</v>
      </c>
      <c r="B257" s="259">
        <v>47270</v>
      </c>
      <c r="C257" s="169">
        <f>RevReqDetR!Q257</f>
        <v>0</v>
      </c>
      <c r="D257" s="260">
        <f>RevReqDetR!U257</f>
        <v>0</v>
      </c>
      <c r="E257" s="169">
        <f t="shared" si="42"/>
        <v>0</v>
      </c>
      <c r="F257" s="169">
        <f>RevReqDetR!E257+RevReqDetR!V257</f>
        <v>0</v>
      </c>
      <c r="G257" s="169">
        <f>RevReqDetR!AG257</f>
        <v>0</v>
      </c>
      <c r="H257" s="169">
        <f t="shared" si="43"/>
        <v>0</v>
      </c>
      <c r="I257" s="260">
        <f>RevReqDetR!H257</f>
        <v>0</v>
      </c>
      <c r="J257" s="260">
        <f>RevReqDetR!M257</f>
        <v>0</v>
      </c>
      <c r="K257" s="169">
        <f t="shared" si="44"/>
        <v>0</v>
      </c>
      <c r="L257" s="260">
        <f>RevReqDetR!N257</f>
        <v>0</v>
      </c>
      <c r="M257" s="260">
        <f>RevReqDetR!AA257</f>
        <v>0</v>
      </c>
      <c r="N257" s="260">
        <f t="shared" si="45"/>
        <v>0</v>
      </c>
      <c r="O257" s="260">
        <f>RevReqDetR!AI257</f>
        <v>0</v>
      </c>
      <c r="P257" s="260">
        <f>RevReqDetR!K257</f>
        <v>0</v>
      </c>
      <c r="Q257" s="260">
        <f>RevReqDetR!T257</f>
        <v>0</v>
      </c>
      <c r="R257" s="260">
        <f>RevReqDetR!W257</f>
        <v>0</v>
      </c>
      <c r="S257" s="260">
        <f>RevReqDetR!X257</f>
        <v>0</v>
      </c>
      <c r="T257" s="260">
        <f>RevReqDetR!Y257</f>
        <v>0</v>
      </c>
      <c r="U257" s="260">
        <f t="shared" si="46"/>
        <v>0</v>
      </c>
      <c r="V257" s="260">
        <f>RevReqDetR!L257</f>
        <v>0</v>
      </c>
      <c r="W257" s="260">
        <f t="shared" si="47"/>
        <v>0</v>
      </c>
      <c r="AA257" s="15">
        <v>2</v>
      </c>
      <c r="AB257" t="str">
        <f t="shared" si="40"/>
        <v>Oct 2028 - Sep 2029</v>
      </c>
    </row>
    <row r="258" spans="1:28" hidden="1" outlineLevel="1" x14ac:dyDescent="0.2">
      <c r="A258">
        <f t="shared" si="39"/>
        <v>2029</v>
      </c>
      <c r="B258" s="259">
        <v>47300</v>
      </c>
      <c r="C258" s="169">
        <f>RevReqDetR!Q258</f>
        <v>0</v>
      </c>
      <c r="D258" s="260">
        <f>RevReqDetR!U258</f>
        <v>0</v>
      </c>
      <c r="E258" s="169">
        <f t="shared" si="42"/>
        <v>0</v>
      </c>
      <c r="F258" s="169">
        <f>RevReqDetR!E258+RevReqDetR!V258</f>
        <v>0</v>
      </c>
      <c r="G258" s="169">
        <f>RevReqDetR!AG258</f>
        <v>0</v>
      </c>
      <c r="H258" s="169">
        <f t="shared" si="43"/>
        <v>0</v>
      </c>
      <c r="I258" s="260">
        <f>RevReqDetR!H258</f>
        <v>0</v>
      </c>
      <c r="J258" s="260">
        <f>RevReqDetR!M258</f>
        <v>0</v>
      </c>
      <c r="K258" s="169">
        <f t="shared" si="44"/>
        <v>0</v>
      </c>
      <c r="L258" s="260">
        <f>RevReqDetR!N258</f>
        <v>0</v>
      </c>
      <c r="M258" s="260">
        <f>RevReqDetR!AA258</f>
        <v>0</v>
      </c>
      <c r="N258" s="260">
        <f t="shared" si="45"/>
        <v>0</v>
      </c>
      <c r="O258" s="260">
        <f>RevReqDetR!AI258</f>
        <v>0</v>
      </c>
      <c r="P258" s="260">
        <f>RevReqDetR!K258</f>
        <v>0</v>
      </c>
      <c r="Q258" s="260">
        <f>RevReqDetR!T258</f>
        <v>0</v>
      </c>
      <c r="R258" s="260">
        <f>RevReqDetR!W258</f>
        <v>0</v>
      </c>
      <c r="S258" s="260">
        <f>RevReqDetR!X258</f>
        <v>0</v>
      </c>
      <c r="T258" s="260">
        <f>RevReqDetR!Y258</f>
        <v>0</v>
      </c>
      <c r="U258" s="260">
        <f t="shared" si="46"/>
        <v>0</v>
      </c>
      <c r="V258" s="260">
        <f>RevReqDetR!L258</f>
        <v>0</v>
      </c>
      <c r="W258" s="260">
        <f t="shared" si="47"/>
        <v>0</v>
      </c>
      <c r="AA258" s="15">
        <v>2</v>
      </c>
      <c r="AB258" t="str">
        <f t="shared" si="40"/>
        <v>Oct 2028 - Sep 2029</v>
      </c>
    </row>
    <row r="259" spans="1:28" hidden="1" outlineLevel="1" x14ac:dyDescent="0.2">
      <c r="A259">
        <f t="shared" si="39"/>
        <v>2029</v>
      </c>
      <c r="B259" s="259">
        <v>47331</v>
      </c>
      <c r="C259" s="169">
        <f>RevReqDetR!Q259</f>
        <v>0</v>
      </c>
      <c r="D259" s="260">
        <f>RevReqDetR!U259</f>
        <v>0</v>
      </c>
      <c r="E259" s="169">
        <f t="shared" si="42"/>
        <v>0</v>
      </c>
      <c r="F259" s="169">
        <f>RevReqDetR!E259+RevReqDetR!V259</f>
        <v>0</v>
      </c>
      <c r="G259" s="169">
        <f>RevReqDetR!AG259</f>
        <v>0</v>
      </c>
      <c r="H259" s="169">
        <f t="shared" si="43"/>
        <v>0</v>
      </c>
      <c r="I259" s="260">
        <f>RevReqDetR!H259</f>
        <v>0</v>
      </c>
      <c r="J259" s="260">
        <f>RevReqDetR!M259</f>
        <v>0</v>
      </c>
      <c r="K259" s="169">
        <f t="shared" si="44"/>
        <v>0</v>
      </c>
      <c r="L259" s="260">
        <f>RevReqDetR!N259</f>
        <v>0</v>
      </c>
      <c r="M259" s="260">
        <f>RevReqDetR!AA259</f>
        <v>0</v>
      </c>
      <c r="N259" s="260">
        <f t="shared" si="45"/>
        <v>0</v>
      </c>
      <c r="O259" s="260">
        <f>RevReqDetR!AI259</f>
        <v>0</v>
      </c>
      <c r="P259" s="260">
        <f>RevReqDetR!K259</f>
        <v>0</v>
      </c>
      <c r="Q259" s="260">
        <f>RevReqDetR!T259</f>
        <v>0</v>
      </c>
      <c r="R259" s="260">
        <f>RevReqDetR!W259</f>
        <v>0</v>
      </c>
      <c r="S259" s="260">
        <f>RevReqDetR!X259</f>
        <v>0</v>
      </c>
      <c r="T259" s="260">
        <f>RevReqDetR!Y259</f>
        <v>0</v>
      </c>
      <c r="U259" s="260">
        <f t="shared" si="46"/>
        <v>0</v>
      </c>
      <c r="V259" s="260">
        <f>RevReqDetR!L259</f>
        <v>0</v>
      </c>
      <c r="W259" s="260">
        <f t="shared" si="47"/>
        <v>0</v>
      </c>
      <c r="AA259" s="15">
        <v>2</v>
      </c>
      <c r="AB259" t="str">
        <f t="shared" si="40"/>
        <v>Oct 2028 - Sep 2029</v>
      </c>
    </row>
    <row r="260" spans="1:28" hidden="1" outlineLevel="1" x14ac:dyDescent="0.2">
      <c r="A260">
        <f t="shared" si="39"/>
        <v>2029</v>
      </c>
      <c r="B260" s="259">
        <v>47362</v>
      </c>
      <c r="C260" s="169">
        <f>RevReqDetR!Q260</f>
        <v>0</v>
      </c>
      <c r="D260" s="260">
        <f>RevReqDetR!U260</f>
        <v>0</v>
      </c>
      <c r="E260" s="169">
        <f t="shared" si="42"/>
        <v>0</v>
      </c>
      <c r="F260" s="169">
        <f>RevReqDetR!E260+RevReqDetR!V260</f>
        <v>0</v>
      </c>
      <c r="G260" s="169">
        <f>RevReqDetR!AG260</f>
        <v>0</v>
      </c>
      <c r="H260" s="169">
        <f t="shared" si="43"/>
        <v>0</v>
      </c>
      <c r="I260" s="260">
        <f>RevReqDetR!H260</f>
        <v>0</v>
      </c>
      <c r="J260" s="260">
        <f>RevReqDetR!M260</f>
        <v>0</v>
      </c>
      <c r="K260" s="169">
        <f t="shared" si="44"/>
        <v>0</v>
      </c>
      <c r="L260" s="260">
        <f>RevReqDetR!N260</f>
        <v>0</v>
      </c>
      <c r="M260" s="260">
        <f>RevReqDetR!AA260</f>
        <v>0</v>
      </c>
      <c r="N260" s="260">
        <f t="shared" si="45"/>
        <v>0</v>
      </c>
      <c r="O260" s="260">
        <f>RevReqDetR!AI260</f>
        <v>0</v>
      </c>
      <c r="P260" s="260">
        <f>RevReqDetR!K260</f>
        <v>0</v>
      </c>
      <c r="Q260" s="260">
        <f>RevReqDetR!T260</f>
        <v>0</v>
      </c>
      <c r="R260" s="260">
        <f>RevReqDetR!W260</f>
        <v>0</v>
      </c>
      <c r="S260" s="260">
        <f>RevReqDetR!X260</f>
        <v>0</v>
      </c>
      <c r="T260" s="260">
        <f>RevReqDetR!Y260</f>
        <v>0</v>
      </c>
      <c r="U260" s="260">
        <f t="shared" si="46"/>
        <v>0</v>
      </c>
      <c r="V260" s="260">
        <f>RevReqDetR!L260</f>
        <v>0</v>
      </c>
      <c r="W260" s="260">
        <f t="shared" si="47"/>
        <v>0</v>
      </c>
      <c r="AA260" s="15">
        <v>2</v>
      </c>
      <c r="AB260" t="str">
        <f t="shared" si="40"/>
        <v>Oct 2028 - Sep 2029</v>
      </c>
    </row>
    <row r="261" spans="1:28" hidden="1" outlineLevel="1" x14ac:dyDescent="0.2">
      <c r="A261">
        <f t="shared" si="39"/>
        <v>2029</v>
      </c>
      <c r="B261" s="259">
        <v>47392</v>
      </c>
      <c r="C261" s="169">
        <f>RevReqDetR!Q261</f>
        <v>0</v>
      </c>
      <c r="D261" s="260">
        <f>RevReqDetR!U261</f>
        <v>0</v>
      </c>
      <c r="E261" s="169">
        <f t="shared" si="42"/>
        <v>0</v>
      </c>
      <c r="F261" s="169">
        <f>RevReqDetR!E261+RevReqDetR!V261</f>
        <v>0</v>
      </c>
      <c r="G261" s="169">
        <f>RevReqDetR!AG261</f>
        <v>0</v>
      </c>
      <c r="H261" s="169">
        <f t="shared" si="43"/>
        <v>0</v>
      </c>
      <c r="I261" s="260">
        <f>RevReqDetR!H261</f>
        <v>0</v>
      </c>
      <c r="J261" s="260">
        <f>RevReqDetR!M261</f>
        <v>0</v>
      </c>
      <c r="K261" s="169">
        <f t="shared" si="44"/>
        <v>0</v>
      </c>
      <c r="L261" s="260">
        <f>RevReqDetR!N261</f>
        <v>0</v>
      </c>
      <c r="M261" s="260">
        <f>RevReqDetR!AA261</f>
        <v>0</v>
      </c>
      <c r="N261" s="260">
        <f t="shared" si="45"/>
        <v>0</v>
      </c>
      <c r="O261" s="260">
        <f>RevReqDetR!AI261</f>
        <v>0</v>
      </c>
      <c r="P261" s="260">
        <f>RevReqDetR!K261</f>
        <v>0</v>
      </c>
      <c r="Q261" s="260">
        <f>RevReqDetR!T261</f>
        <v>0</v>
      </c>
      <c r="R261" s="260">
        <f>RevReqDetR!W261</f>
        <v>0</v>
      </c>
      <c r="S261" s="260">
        <f>RevReqDetR!X261</f>
        <v>0</v>
      </c>
      <c r="T261" s="260">
        <f>RevReqDetR!Y261</f>
        <v>0</v>
      </c>
      <c r="U261" s="260">
        <f t="shared" si="46"/>
        <v>0</v>
      </c>
      <c r="V261" s="260">
        <f>RevReqDetR!L261</f>
        <v>0</v>
      </c>
      <c r="W261" s="260">
        <f t="shared" si="47"/>
        <v>0</v>
      </c>
      <c r="AA261" s="15">
        <v>1</v>
      </c>
      <c r="AB261" t="str">
        <f t="shared" si="40"/>
        <v>Oct 2029 - Sep 2030</v>
      </c>
    </row>
    <row r="262" spans="1:28" hidden="1" outlineLevel="1" x14ac:dyDescent="0.2">
      <c r="A262">
        <f t="shared" si="39"/>
        <v>2029</v>
      </c>
      <c r="B262" s="259">
        <v>47423</v>
      </c>
      <c r="C262" s="169">
        <f>RevReqDetR!Q262</f>
        <v>0</v>
      </c>
      <c r="D262" s="260">
        <f>RevReqDetR!U262</f>
        <v>0</v>
      </c>
      <c r="E262" s="169">
        <f t="shared" si="42"/>
        <v>0</v>
      </c>
      <c r="F262" s="169">
        <f>RevReqDetR!E262+RevReqDetR!V262</f>
        <v>0</v>
      </c>
      <c r="G262" s="169">
        <f>RevReqDetR!AG262</f>
        <v>0</v>
      </c>
      <c r="H262" s="169">
        <f t="shared" si="43"/>
        <v>0</v>
      </c>
      <c r="I262" s="260">
        <f>RevReqDetR!H262</f>
        <v>0</v>
      </c>
      <c r="J262" s="260">
        <f>RevReqDetR!M262</f>
        <v>0</v>
      </c>
      <c r="K262" s="169">
        <f t="shared" si="44"/>
        <v>0</v>
      </c>
      <c r="L262" s="260">
        <f>RevReqDetR!N262</f>
        <v>0</v>
      </c>
      <c r="M262" s="260">
        <f>RevReqDetR!AA262</f>
        <v>0</v>
      </c>
      <c r="N262" s="260">
        <f t="shared" si="45"/>
        <v>0</v>
      </c>
      <c r="O262" s="260">
        <f>RevReqDetR!AI262</f>
        <v>0</v>
      </c>
      <c r="P262" s="260">
        <f>RevReqDetR!K262</f>
        <v>0</v>
      </c>
      <c r="Q262" s="260">
        <f>RevReqDetR!T262</f>
        <v>0</v>
      </c>
      <c r="R262" s="260">
        <f>RevReqDetR!W262</f>
        <v>0</v>
      </c>
      <c r="S262" s="260">
        <f>RevReqDetR!X262</f>
        <v>0</v>
      </c>
      <c r="T262" s="260">
        <f>RevReqDetR!Y262</f>
        <v>0</v>
      </c>
      <c r="U262" s="260">
        <f t="shared" si="46"/>
        <v>0</v>
      </c>
      <c r="V262" s="260">
        <f>RevReqDetR!L262</f>
        <v>0</v>
      </c>
      <c r="W262" s="260">
        <f t="shared" si="47"/>
        <v>0</v>
      </c>
      <c r="AA262" s="15">
        <v>2</v>
      </c>
      <c r="AB262" t="str">
        <f t="shared" si="40"/>
        <v>Oct 2029 - Sep 2030</v>
      </c>
    </row>
    <row r="263" spans="1:28" hidden="1" outlineLevel="1" x14ac:dyDescent="0.2">
      <c r="A263">
        <f t="shared" si="39"/>
        <v>2029</v>
      </c>
      <c r="B263" s="259">
        <v>47453</v>
      </c>
      <c r="C263" s="169">
        <f>RevReqDetR!Q263</f>
        <v>0</v>
      </c>
      <c r="D263" s="260">
        <f>RevReqDetR!U263</f>
        <v>0</v>
      </c>
      <c r="E263" s="169">
        <f t="shared" si="42"/>
        <v>0</v>
      </c>
      <c r="F263" s="169">
        <f>RevReqDetR!E263+RevReqDetR!V263</f>
        <v>0</v>
      </c>
      <c r="G263" s="169">
        <f>RevReqDetR!AG263</f>
        <v>0</v>
      </c>
      <c r="H263" s="169">
        <f t="shared" si="43"/>
        <v>0</v>
      </c>
      <c r="I263" s="260">
        <f>RevReqDetR!H263</f>
        <v>0</v>
      </c>
      <c r="J263" s="260">
        <f>RevReqDetR!M263</f>
        <v>0</v>
      </c>
      <c r="K263" s="169">
        <f t="shared" si="44"/>
        <v>0</v>
      </c>
      <c r="L263" s="260">
        <f>RevReqDetR!N263</f>
        <v>0</v>
      </c>
      <c r="M263" s="260">
        <f>RevReqDetR!AA263</f>
        <v>0</v>
      </c>
      <c r="N263" s="260">
        <f t="shared" si="45"/>
        <v>0</v>
      </c>
      <c r="O263" s="260">
        <f>RevReqDetR!AI263</f>
        <v>0</v>
      </c>
      <c r="P263" s="260">
        <f>RevReqDetR!K263</f>
        <v>0</v>
      </c>
      <c r="Q263" s="260">
        <f>RevReqDetR!T263</f>
        <v>0</v>
      </c>
      <c r="R263" s="260">
        <f>RevReqDetR!W263</f>
        <v>0</v>
      </c>
      <c r="S263" s="260">
        <f>RevReqDetR!X263</f>
        <v>0</v>
      </c>
      <c r="T263" s="260">
        <f>RevReqDetR!Y263</f>
        <v>0</v>
      </c>
      <c r="U263" s="260">
        <f t="shared" si="46"/>
        <v>0</v>
      </c>
      <c r="V263" s="260">
        <f>RevReqDetR!L263</f>
        <v>0</v>
      </c>
      <c r="W263" s="260">
        <f t="shared" si="47"/>
        <v>0</v>
      </c>
      <c r="AA263" s="15">
        <v>2</v>
      </c>
      <c r="AB263" t="str">
        <f t="shared" si="40"/>
        <v>Oct 2029 - Sep 2030</v>
      </c>
    </row>
    <row r="264" spans="1:28" hidden="1" outlineLevel="1" x14ac:dyDescent="0.2">
      <c r="B264" s="263"/>
      <c r="C264" s="169"/>
      <c r="D264" s="260"/>
      <c r="E264" s="169"/>
      <c r="F264" s="169"/>
      <c r="G264" s="169"/>
      <c r="H264" s="169"/>
      <c r="I264" s="260"/>
      <c r="J264" s="260"/>
      <c r="K264" s="169"/>
      <c r="L264" s="260"/>
      <c r="M264" s="260"/>
      <c r="N264" s="260"/>
      <c r="O264" s="260"/>
      <c r="P264" s="260"/>
      <c r="Q264" s="260"/>
      <c r="R264" s="260"/>
      <c r="S264" s="260"/>
      <c r="T264" s="260"/>
      <c r="U264" s="260"/>
      <c r="V264" s="260"/>
      <c r="W264" s="260"/>
      <c r="AA264" s="15"/>
    </row>
    <row r="265" spans="1:28" s="52" customFormat="1" ht="76.5" collapsed="1" x14ac:dyDescent="0.2">
      <c r="B265" s="264"/>
      <c r="C265" s="265" t="s">
        <v>306</v>
      </c>
      <c r="D265" s="265" t="s">
        <v>307</v>
      </c>
      <c r="E265" s="266" t="s">
        <v>171</v>
      </c>
      <c r="F265" s="266" t="s">
        <v>308</v>
      </c>
      <c r="G265" s="265" t="s">
        <v>309</v>
      </c>
      <c r="H265" s="266" t="s">
        <v>172</v>
      </c>
      <c r="I265" s="265" t="s">
        <v>310</v>
      </c>
      <c r="J265" s="265" t="s">
        <v>311</v>
      </c>
      <c r="K265" s="266" t="s">
        <v>173</v>
      </c>
      <c r="L265" s="265" t="s">
        <v>312</v>
      </c>
      <c r="M265" s="265" t="s">
        <v>313</v>
      </c>
      <c r="N265" s="265" t="s">
        <v>157</v>
      </c>
      <c r="O265" s="265" t="s">
        <v>314</v>
      </c>
      <c r="P265" s="265" t="s">
        <v>315</v>
      </c>
      <c r="Q265" s="265" t="s">
        <v>316</v>
      </c>
      <c r="R265" s="265" t="s">
        <v>317</v>
      </c>
      <c r="S265" s="265" t="s">
        <v>318</v>
      </c>
      <c r="T265" s="265" t="s">
        <v>319</v>
      </c>
      <c r="U265" s="265" t="s">
        <v>224</v>
      </c>
      <c r="V265" s="265" t="s">
        <v>174</v>
      </c>
      <c r="W265" s="266" t="s">
        <v>188</v>
      </c>
      <c r="AA265" s="15"/>
    </row>
    <row r="266" spans="1:28" s="46" customFormat="1" ht="24.75" customHeight="1" x14ac:dyDescent="0.2">
      <c r="B266" s="258" t="s">
        <v>27</v>
      </c>
      <c r="C266" s="256"/>
      <c r="D266" s="256"/>
      <c r="E266" s="256"/>
      <c r="F266" s="256"/>
      <c r="G266" s="256"/>
      <c r="H266" s="256"/>
      <c r="I266" s="256"/>
      <c r="J266" s="256"/>
      <c r="K266" s="256"/>
      <c r="L266" s="256"/>
      <c r="M266" s="256"/>
      <c r="N266" s="256"/>
      <c r="O266" s="256"/>
      <c r="P266" s="256"/>
      <c r="Q266" s="256"/>
      <c r="R266" s="256"/>
      <c r="S266" s="256"/>
      <c r="T266" s="256"/>
      <c r="U266" s="256"/>
      <c r="V266" s="256"/>
      <c r="W266" s="256"/>
      <c r="AA266" s="15"/>
    </row>
    <row r="267" spans="1:28" x14ac:dyDescent="0.2">
      <c r="B267" s="335">
        <v>2009</v>
      </c>
      <c r="C267" s="169">
        <f t="shared" ref="C267:E287" si="48">VLOOKUP(DATE($B267,12,1),$B$11:$W$264,COLUMN()-1,FALSE)</f>
        <v>42055056.770000003</v>
      </c>
      <c r="D267" s="260">
        <f t="shared" si="48"/>
        <v>1483480.89</v>
      </c>
      <c r="E267" s="169">
        <f t="shared" si="48"/>
        <v>43538537.660000004</v>
      </c>
      <c r="F267" s="169">
        <f t="shared" ref="F267:F287" si="49">SUMIF($A$11:$A$264,$B267,F$11:F$264)</f>
        <v>1322953.6110346569</v>
      </c>
      <c r="G267" s="169">
        <f t="shared" ref="G267:G287" si="50">VLOOKUP(DATE($B267,12,1),$B$11:$W$264,COLUMN()-1,FALSE)</f>
        <v>0</v>
      </c>
      <c r="H267" s="169">
        <f t="shared" ref="H267:W276" si="51">SUMIF($A$11:$A$264,$B267,H$11:H$264)</f>
        <v>0</v>
      </c>
      <c r="I267" s="260">
        <f t="shared" si="51"/>
        <v>1267816.9300000002</v>
      </c>
      <c r="J267" s="260">
        <f t="shared" si="51"/>
        <v>1209191.03</v>
      </c>
      <c r="K267" s="169">
        <f t="shared" si="51"/>
        <v>58625.900000000052</v>
      </c>
      <c r="L267" s="260">
        <f t="shared" si="51"/>
        <v>937412.75999999989</v>
      </c>
      <c r="M267" s="260">
        <f t="shared" si="51"/>
        <v>0</v>
      </c>
      <c r="N267" s="260">
        <f t="shared" si="51"/>
        <v>937412.75999999989</v>
      </c>
      <c r="O267" s="260">
        <f t="shared" si="51"/>
        <v>505553.5799999999</v>
      </c>
      <c r="P267" s="260">
        <f t="shared" si="51"/>
        <v>2146603.7899999996</v>
      </c>
      <c r="Q267" s="260">
        <f t="shared" si="51"/>
        <v>271256.43000000005</v>
      </c>
      <c r="R267" s="260">
        <f t="shared" si="51"/>
        <v>135091.22999999998</v>
      </c>
      <c r="S267" s="260">
        <f t="shared" si="51"/>
        <v>0</v>
      </c>
      <c r="T267" s="260">
        <f t="shared" si="51"/>
        <v>3499.3399999999901</v>
      </c>
      <c r="U267" s="260">
        <f t="shared" si="51"/>
        <v>2279269.65</v>
      </c>
      <c r="V267" s="260">
        <f t="shared" si="51"/>
        <v>0</v>
      </c>
      <c r="W267" s="260">
        <f t="shared" si="51"/>
        <v>428024.40103465621</v>
      </c>
      <c r="Z267" s="46"/>
      <c r="AA267" s="46">
        <v>2</v>
      </c>
    </row>
    <row r="268" spans="1:28" x14ac:dyDescent="0.2">
      <c r="B268" s="335">
        <f t="shared" ref="B268:B287" si="52">B267+1</f>
        <v>2010</v>
      </c>
      <c r="C268" s="169">
        <f t="shared" si="48"/>
        <v>62387945.289999999</v>
      </c>
      <c r="D268" s="260">
        <f t="shared" si="48"/>
        <v>2636299.0200000014</v>
      </c>
      <c r="E268" s="169">
        <f t="shared" si="48"/>
        <v>65024244.310000002</v>
      </c>
      <c r="F268" s="169">
        <f t="shared" si="49"/>
        <v>5825922.0105554471</v>
      </c>
      <c r="G268" s="169">
        <f t="shared" si="50"/>
        <v>0</v>
      </c>
      <c r="H268" s="169">
        <f t="shared" si="51"/>
        <v>0</v>
      </c>
      <c r="I268" s="260">
        <f t="shared" si="51"/>
        <v>5558552.3900000006</v>
      </c>
      <c r="J268" s="260">
        <f t="shared" si="51"/>
        <v>5617178.290000001</v>
      </c>
      <c r="K268" s="169">
        <f t="shared" si="51"/>
        <v>-58625.900000000081</v>
      </c>
      <c r="L268" s="260">
        <f t="shared" si="51"/>
        <v>3820753.2999999993</v>
      </c>
      <c r="M268" s="260">
        <f t="shared" si="51"/>
        <v>0</v>
      </c>
      <c r="N268" s="260">
        <f t="shared" si="51"/>
        <v>3820753.2999999993</v>
      </c>
      <c r="O268" s="260">
        <f t="shared" si="51"/>
        <v>258524.91999999998</v>
      </c>
      <c r="P268" s="260">
        <f t="shared" si="51"/>
        <v>9411251.7599999998</v>
      </c>
      <c r="Q268" s="260">
        <f t="shared" si="51"/>
        <v>1499492.8000000003</v>
      </c>
      <c r="R268" s="260">
        <f t="shared" si="51"/>
        <v>203400.65</v>
      </c>
      <c r="S268" s="260">
        <f t="shared" si="51"/>
        <v>0</v>
      </c>
      <c r="T268" s="260">
        <f t="shared" si="51"/>
        <v>0</v>
      </c>
      <c r="U268" s="260">
        <f t="shared" si="51"/>
        <v>10707343.91</v>
      </c>
      <c r="V268" s="260">
        <f t="shared" si="51"/>
        <v>26679.829999999998</v>
      </c>
      <c r="W268" s="260">
        <f t="shared" si="51"/>
        <v>-770197.60944455315</v>
      </c>
      <c r="Z268" s="46"/>
      <c r="AA268" s="46">
        <v>2</v>
      </c>
    </row>
    <row r="269" spans="1:28" x14ac:dyDescent="0.2">
      <c r="B269" s="335">
        <f t="shared" si="52"/>
        <v>2011</v>
      </c>
      <c r="C269" s="169">
        <f t="shared" si="48"/>
        <v>73099428.219999999</v>
      </c>
      <c r="D269" s="260">
        <f t="shared" si="48"/>
        <v>1795217.6299998639</v>
      </c>
      <c r="E269" s="169">
        <f t="shared" si="48"/>
        <v>74894645.84999986</v>
      </c>
      <c r="F269" s="169">
        <f t="shared" si="49"/>
        <v>7945122.7072873078</v>
      </c>
      <c r="G269" s="169">
        <f t="shared" si="50"/>
        <v>0</v>
      </c>
      <c r="H269" s="169">
        <f t="shared" si="51"/>
        <v>0</v>
      </c>
      <c r="I269" s="260">
        <f t="shared" si="51"/>
        <v>7473720.6499999994</v>
      </c>
      <c r="J269" s="260">
        <f t="shared" si="51"/>
        <v>7429658.459999999</v>
      </c>
      <c r="K269" s="169">
        <f t="shared" si="51"/>
        <v>44062.189999999944</v>
      </c>
      <c r="L269" s="260">
        <f t="shared" si="51"/>
        <v>4927273.2600000007</v>
      </c>
      <c r="M269" s="260">
        <f t="shared" si="51"/>
        <v>0</v>
      </c>
      <c r="N269" s="260">
        <f t="shared" si="51"/>
        <v>4927273.2600000007</v>
      </c>
      <c r="O269" s="260">
        <f t="shared" si="51"/>
        <v>127415.19</v>
      </c>
      <c r="P269" s="260">
        <f t="shared" si="51"/>
        <v>12280357.770000001</v>
      </c>
      <c r="Q269" s="260">
        <f t="shared" si="51"/>
        <v>-3344976.720000138</v>
      </c>
      <c r="R269" s="260">
        <f t="shared" si="51"/>
        <v>285220.05</v>
      </c>
      <c r="S269" s="260">
        <f t="shared" si="51"/>
        <v>0</v>
      </c>
      <c r="T269" s="260">
        <f t="shared" si="51"/>
        <v>559489.04</v>
      </c>
      <c r="U269" s="260">
        <f t="shared" si="51"/>
        <v>8090671.9599998612</v>
      </c>
      <c r="V269" s="260">
        <f t="shared" si="51"/>
        <v>76573.95</v>
      </c>
      <c r="W269" s="260">
        <f t="shared" si="51"/>
        <v>4788503.0572874472</v>
      </c>
      <c r="Z269" s="46"/>
      <c r="AA269" s="46">
        <v>2</v>
      </c>
    </row>
    <row r="270" spans="1:28" x14ac:dyDescent="0.2">
      <c r="A270" s="85"/>
      <c r="B270" s="335">
        <f t="shared" si="52"/>
        <v>2012</v>
      </c>
      <c r="C270" s="169">
        <f t="shared" si="48"/>
        <v>68251149.679999992</v>
      </c>
      <c r="D270" s="260">
        <f t="shared" si="48"/>
        <v>1287922.4699998638</v>
      </c>
      <c r="E270" s="169">
        <f t="shared" si="48"/>
        <v>69539072.149999857</v>
      </c>
      <c r="F270" s="169">
        <f t="shared" si="49"/>
        <v>8049415.5703150798</v>
      </c>
      <c r="G270" s="169">
        <f t="shared" si="50"/>
        <v>0</v>
      </c>
      <c r="H270" s="169">
        <f t="shared" si="51"/>
        <v>0</v>
      </c>
      <c r="I270" s="260">
        <f t="shared" si="51"/>
        <v>7781089.4000000004</v>
      </c>
      <c r="J270" s="260">
        <f t="shared" si="51"/>
        <v>7678211.6799999997</v>
      </c>
      <c r="K270" s="169">
        <f t="shared" si="51"/>
        <v>102877.71999999997</v>
      </c>
      <c r="L270" s="260">
        <f t="shared" si="51"/>
        <v>4968092.26</v>
      </c>
      <c r="M270" s="260">
        <f t="shared" si="51"/>
        <v>0</v>
      </c>
      <c r="N270" s="260">
        <f t="shared" si="51"/>
        <v>4968092.26</v>
      </c>
      <c r="O270" s="260">
        <f t="shared" si="51"/>
        <v>68188.710000000006</v>
      </c>
      <c r="P270" s="260">
        <f t="shared" si="51"/>
        <v>12500100</v>
      </c>
      <c r="Q270" s="260">
        <f t="shared" si="51"/>
        <v>-5730793.4900000002</v>
      </c>
      <c r="R270" s="260">
        <f t="shared" si="51"/>
        <v>108511.05</v>
      </c>
      <c r="S270" s="260">
        <f t="shared" si="51"/>
        <v>0</v>
      </c>
      <c r="T270" s="260">
        <f t="shared" si="51"/>
        <v>3967845.2699999996</v>
      </c>
      <c r="U270" s="260">
        <f t="shared" si="51"/>
        <v>2692950.1899999995</v>
      </c>
      <c r="V270" s="260">
        <f t="shared" si="51"/>
        <v>146203.94</v>
      </c>
      <c r="W270" s="260">
        <f t="shared" si="51"/>
        <v>10143664.690315081</v>
      </c>
      <c r="Z270" s="46"/>
      <c r="AA270" s="46">
        <v>2</v>
      </c>
    </row>
    <row r="271" spans="1:28" x14ac:dyDescent="0.2">
      <c r="A271" s="85"/>
      <c r="B271" s="335">
        <f t="shared" si="52"/>
        <v>2013</v>
      </c>
      <c r="C271" s="169">
        <f t="shared" si="48"/>
        <v>63542118.189999998</v>
      </c>
      <c r="D271" s="260">
        <f t="shared" si="48"/>
        <v>268789.07999982964</v>
      </c>
      <c r="E271" s="169">
        <f t="shared" si="48"/>
        <v>63810907.269999824</v>
      </c>
      <c r="F271" s="169">
        <f t="shared" si="49"/>
        <v>7490616.929455339</v>
      </c>
      <c r="G271" s="169">
        <f t="shared" si="50"/>
        <v>0</v>
      </c>
      <c r="H271" s="169">
        <f t="shared" si="51"/>
        <v>0</v>
      </c>
      <c r="I271" s="260">
        <f t="shared" si="51"/>
        <v>7306210.5100000007</v>
      </c>
      <c r="J271" s="260">
        <f t="shared" si="51"/>
        <v>7453150.4199999999</v>
      </c>
      <c r="K271" s="169">
        <f t="shared" si="51"/>
        <v>-146939.90999999992</v>
      </c>
      <c r="L271" s="260">
        <f t="shared" si="51"/>
        <v>4562091.580000001</v>
      </c>
      <c r="M271" s="260">
        <f t="shared" si="51"/>
        <v>0</v>
      </c>
      <c r="N271" s="260">
        <f t="shared" si="51"/>
        <v>4562091.580000001</v>
      </c>
      <c r="O271" s="260">
        <f t="shared" si="51"/>
        <v>95021.030000000013</v>
      </c>
      <c r="P271" s="260">
        <f t="shared" si="51"/>
        <v>11936750</v>
      </c>
      <c r="Q271" s="260">
        <f t="shared" si="51"/>
        <v>-2101030.7300000535</v>
      </c>
      <c r="R271" s="260">
        <f t="shared" si="51"/>
        <v>37127.35</v>
      </c>
      <c r="S271" s="260">
        <f t="shared" si="51"/>
        <v>0</v>
      </c>
      <c r="T271" s="260">
        <f t="shared" si="51"/>
        <v>7028217.6400000006</v>
      </c>
      <c r="U271" s="260">
        <f t="shared" si="51"/>
        <v>2770374.2799999467</v>
      </c>
      <c r="V271" s="260">
        <f t="shared" si="51"/>
        <v>78492</v>
      </c>
      <c r="W271" s="260">
        <f t="shared" si="51"/>
        <v>9445803.1694553923</v>
      </c>
      <c r="Z271" s="46"/>
      <c r="AA271" s="46">
        <v>1</v>
      </c>
    </row>
    <row r="272" spans="1:28" x14ac:dyDescent="0.2">
      <c r="B272" s="335">
        <f t="shared" si="52"/>
        <v>2014</v>
      </c>
      <c r="C272" s="169">
        <f t="shared" si="48"/>
        <v>58826912.36999999</v>
      </c>
      <c r="D272" s="260">
        <f t="shared" si="48"/>
        <v>199853.39999990608</v>
      </c>
      <c r="E272" s="169">
        <f t="shared" si="48"/>
        <v>59026765.769999899</v>
      </c>
      <c r="F272" s="169">
        <f t="shared" si="49"/>
        <v>6925446.3807074819</v>
      </c>
      <c r="G272" s="169">
        <f t="shared" si="50"/>
        <v>0</v>
      </c>
      <c r="H272" s="169">
        <f t="shared" si="51"/>
        <v>0</v>
      </c>
      <c r="I272" s="260">
        <f t="shared" si="51"/>
        <v>6800395.3399999999</v>
      </c>
      <c r="J272" s="260">
        <f t="shared" si="51"/>
        <v>6793314.3899999997</v>
      </c>
      <c r="K272" s="169">
        <f t="shared" si="51"/>
        <v>7080.9500000000698</v>
      </c>
      <c r="L272" s="260">
        <f t="shared" si="51"/>
        <v>4722286.7699999996</v>
      </c>
      <c r="M272" s="260">
        <f t="shared" si="51"/>
        <v>0</v>
      </c>
      <c r="N272" s="260">
        <f t="shared" si="51"/>
        <v>4722286.7699999996</v>
      </c>
      <c r="O272" s="260">
        <f t="shared" si="51"/>
        <v>82769.200000000012</v>
      </c>
      <c r="P272" s="260">
        <f t="shared" si="51"/>
        <v>11098375</v>
      </c>
      <c r="Q272" s="260">
        <f t="shared" si="51"/>
        <v>128849.64000010298</v>
      </c>
      <c r="R272" s="260">
        <f t="shared" si="51"/>
        <v>33974.82</v>
      </c>
      <c r="S272" s="260">
        <f t="shared" si="51"/>
        <v>0</v>
      </c>
      <c r="T272" s="260">
        <f t="shared" si="51"/>
        <v>6900954.6899999799</v>
      </c>
      <c r="U272" s="260">
        <f t="shared" si="51"/>
        <v>4292295.1300001228</v>
      </c>
      <c r="V272" s="260">
        <f t="shared" si="51"/>
        <v>417226.16000000003</v>
      </c>
      <c r="W272" s="260">
        <f t="shared" si="51"/>
        <v>7013900.1107073575</v>
      </c>
      <c r="Z272" s="46"/>
      <c r="AA272" s="46">
        <v>2</v>
      </c>
    </row>
    <row r="273" spans="2:27" x14ac:dyDescent="0.2">
      <c r="B273" s="335">
        <f t="shared" si="52"/>
        <v>2015</v>
      </c>
      <c r="C273" s="169">
        <f t="shared" si="48"/>
        <v>53360129.36999999</v>
      </c>
      <c r="D273" s="260">
        <f t="shared" si="48"/>
        <v>250246.64879989007</v>
      </c>
      <c r="E273" s="169">
        <f t="shared" si="48"/>
        <v>53610376.018799879</v>
      </c>
      <c r="F273" s="169">
        <f t="shared" si="49"/>
        <v>6366310.7540718485</v>
      </c>
      <c r="G273" s="169">
        <f t="shared" si="50"/>
        <v>0</v>
      </c>
      <c r="H273" s="169">
        <f t="shared" si="51"/>
        <v>0</v>
      </c>
      <c r="I273" s="260">
        <f t="shared" si="51"/>
        <v>6262771.9700000007</v>
      </c>
      <c r="J273" s="260">
        <f t="shared" si="51"/>
        <v>6269852.9200000009</v>
      </c>
      <c r="K273" s="169">
        <f t="shared" si="51"/>
        <v>-7080.9500000001281</v>
      </c>
      <c r="L273" s="260">
        <f t="shared" si="51"/>
        <v>5459702.0499999998</v>
      </c>
      <c r="M273" s="260">
        <f t="shared" si="51"/>
        <v>0</v>
      </c>
      <c r="N273" s="260">
        <f t="shared" si="51"/>
        <v>5459702.0499999998</v>
      </c>
      <c r="O273" s="260">
        <f t="shared" si="51"/>
        <v>98368.129999999976</v>
      </c>
      <c r="P273" s="260">
        <f t="shared" si="51"/>
        <v>11223962.310000001</v>
      </c>
      <c r="Q273" s="260">
        <f t="shared" si="51"/>
        <v>1268415.9099999843</v>
      </c>
      <c r="R273" s="260">
        <f t="shared" si="51"/>
        <v>32739.089999999997</v>
      </c>
      <c r="S273" s="260">
        <f t="shared" si="51"/>
        <v>0</v>
      </c>
      <c r="T273" s="260">
        <f t="shared" si="51"/>
        <v>6715558.7599999746</v>
      </c>
      <c r="U273" s="260">
        <f t="shared" si="51"/>
        <v>5744080.3700000094</v>
      </c>
      <c r="V273" s="260">
        <f t="shared" si="51"/>
        <v>505592.66000000003</v>
      </c>
      <c r="W273" s="260">
        <f t="shared" si="51"/>
        <v>5681788.8540718397</v>
      </c>
      <c r="Z273" s="46"/>
      <c r="AA273" s="46">
        <v>2</v>
      </c>
    </row>
    <row r="274" spans="2:27" x14ac:dyDescent="0.2">
      <c r="B274" s="335">
        <f t="shared" si="52"/>
        <v>2016</v>
      </c>
      <c r="C274" s="169">
        <f t="shared" si="48"/>
        <v>46834369.630000003</v>
      </c>
      <c r="D274" s="260">
        <f t="shared" si="48"/>
        <v>301315.91879989021</v>
      </c>
      <c r="E274" s="169">
        <f t="shared" si="48"/>
        <v>47135685.548799895</v>
      </c>
      <c r="F274" s="169">
        <f t="shared" si="49"/>
        <v>5715004.6052953461</v>
      </c>
      <c r="G274" s="169">
        <f t="shared" si="50"/>
        <v>0</v>
      </c>
      <c r="H274" s="169">
        <f t="shared" si="51"/>
        <v>0</v>
      </c>
      <c r="I274" s="260">
        <f t="shared" si="51"/>
        <v>5622827.2700000005</v>
      </c>
      <c r="J274" s="260">
        <f t="shared" si="51"/>
        <v>5622827.2700000005</v>
      </c>
      <c r="K274" s="169">
        <f t="shared" si="51"/>
        <v>1.1641532182693481E-10</v>
      </c>
      <c r="L274" s="260">
        <f t="shared" si="51"/>
        <v>6525759.7399999993</v>
      </c>
      <c r="M274" s="260">
        <f t="shared" si="51"/>
        <v>0</v>
      </c>
      <c r="N274" s="260">
        <f t="shared" si="51"/>
        <v>6525759.7399999993</v>
      </c>
      <c r="O274" s="260">
        <f t="shared" si="51"/>
        <v>62226.25</v>
      </c>
      <c r="P274" s="260">
        <f t="shared" si="51"/>
        <v>11562986.390000001</v>
      </c>
      <c r="Q274" s="260">
        <f t="shared" si="51"/>
        <v>779110.57</v>
      </c>
      <c r="R274" s="260">
        <f t="shared" si="51"/>
        <v>33172.170000000006</v>
      </c>
      <c r="S274" s="260">
        <f t="shared" si="51"/>
        <v>0</v>
      </c>
      <c r="T274" s="260">
        <f t="shared" si="51"/>
        <v>5896666.1600000011</v>
      </c>
      <c r="U274" s="260">
        <f t="shared" si="51"/>
        <v>6412258.629999998</v>
      </c>
      <c r="V274" s="260">
        <f t="shared" si="51"/>
        <v>585600.62000000011</v>
      </c>
      <c r="W274" s="260">
        <f t="shared" si="51"/>
        <v>5305131.3452953463</v>
      </c>
      <c r="Z274" s="46"/>
      <c r="AA274" s="46">
        <v>2</v>
      </c>
    </row>
    <row r="275" spans="2:27" x14ac:dyDescent="0.2">
      <c r="B275" s="335">
        <f t="shared" si="52"/>
        <v>2017</v>
      </c>
      <c r="C275" s="169">
        <f t="shared" si="48"/>
        <v>41046199.370000005</v>
      </c>
      <c r="D275" s="260">
        <f t="shared" si="48"/>
        <v>244406.83879989036</v>
      </c>
      <c r="E275" s="169">
        <f t="shared" si="48"/>
        <v>41290606.208799899</v>
      </c>
      <c r="F275" s="169">
        <f t="shared" si="49"/>
        <v>5022949.8112954758</v>
      </c>
      <c r="G275" s="169">
        <f t="shared" si="50"/>
        <v>0</v>
      </c>
      <c r="H275" s="169">
        <f t="shared" si="51"/>
        <v>0</v>
      </c>
      <c r="I275" s="260">
        <f t="shared" si="51"/>
        <v>4935664.4000000004</v>
      </c>
      <c r="J275" s="260">
        <f t="shared" si="51"/>
        <v>4935664.4000000004</v>
      </c>
      <c r="K275" s="169">
        <f t="shared" si="51"/>
        <v>0</v>
      </c>
      <c r="L275" s="260">
        <f t="shared" si="51"/>
        <v>5788170.2600000007</v>
      </c>
      <c r="M275" s="260">
        <f t="shared" si="51"/>
        <v>0</v>
      </c>
      <c r="N275" s="260">
        <f t="shared" si="51"/>
        <v>5788170.2600000007</v>
      </c>
      <c r="O275" s="260">
        <f t="shared" si="51"/>
        <v>73198.989999999991</v>
      </c>
      <c r="P275" s="260">
        <f t="shared" si="51"/>
        <v>10674288.190000001</v>
      </c>
      <c r="Q275" s="260">
        <f t="shared" si="51"/>
        <v>-69602.779999999679</v>
      </c>
      <c r="R275" s="260">
        <f t="shared" si="51"/>
        <v>23197.71456620545</v>
      </c>
      <c r="S275" s="260">
        <f t="shared" si="51"/>
        <v>0</v>
      </c>
      <c r="T275" s="260">
        <f t="shared" si="51"/>
        <v>5671669.1399999997</v>
      </c>
      <c r="U275" s="260">
        <f t="shared" si="51"/>
        <v>4909818.5554337949</v>
      </c>
      <c r="V275" s="260">
        <f t="shared" si="51"/>
        <v>49546.47</v>
      </c>
      <c r="W275" s="260">
        <f t="shared" si="51"/>
        <v>5924954.0358616803</v>
      </c>
      <c r="Z275" s="46"/>
      <c r="AA275" s="46">
        <v>2</v>
      </c>
    </row>
    <row r="276" spans="2:27" x14ac:dyDescent="0.2">
      <c r="B276" s="335">
        <f t="shared" si="52"/>
        <v>2018</v>
      </c>
      <c r="C276" s="169">
        <f t="shared" si="48"/>
        <v>34522038.080000006</v>
      </c>
      <c r="D276" s="260">
        <f t="shared" si="48"/>
        <v>207383.23879989015</v>
      </c>
      <c r="E276" s="169">
        <f t="shared" si="48"/>
        <v>34729421.318799898</v>
      </c>
      <c r="F276" s="169">
        <f t="shared" si="49"/>
        <v>3752379.0831157374</v>
      </c>
      <c r="G276" s="169">
        <f t="shared" si="50"/>
        <v>0</v>
      </c>
      <c r="H276" s="169">
        <f t="shared" si="51"/>
        <v>0</v>
      </c>
      <c r="I276" s="260">
        <f t="shared" si="51"/>
        <v>4248747.4700000007</v>
      </c>
      <c r="J276" s="260">
        <f t="shared" si="51"/>
        <v>4248747.4700000007</v>
      </c>
      <c r="K276" s="169">
        <f t="shared" si="51"/>
        <v>0</v>
      </c>
      <c r="L276" s="260">
        <f t="shared" si="51"/>
        <v>6524161.29</v>
      </c>
      <c r="M276" s="260">
        <f t="shared" si="51"/>
        <v>0</v>
      </c>
      <c r="N276" s="260">
        <f t="shared" si="51"/>
        <v>6524161.29</v>
      </c>
      <c r="O276" s="260">
        <f t="shared" si="51"/>
        <v>90720.41</v>
      </c>
      <c r="P276" s="260">
        <f t="shared" si="51"/>
        <v>9775630.1099999994</v>
      </c>
      <c r="Q276" s="260">
        <f t="shared" si="51"/>
        <v>280557.05999999994</v>
      </c>
      <c r="R276" s="260">
        <f t="shared" si="51"/>
        <v>23405.550000000003</v>
      </c>
      <c r="S276" s="260">
        <f t="shared" si="51"/>
        <v>0</v>
      </c>
      <c r="T276" s="260">
        <f t="shared" si="51"/>
        <v>5414159.1500000004</v>
      </c>
      <c r="U276" s="260">
        <f t="shared" si="51"/>
        <v>4618622.4699999988</v>
      </c>
      <c r="V276" s="260">
        <f t="shared" si="51"/>
        <v>997278.65</v>
      </c>
      <c r="W276" s="260">
        <f t="shared" si="51"/>
        <v>4751359.663115738</v>
      </c>
      <c r="Z276" s="46"/>
      <c r="AA276" s="46">
        <v>2</v>
      </c>
    </row>
    <row r="277" spans="2:27" x14ac:dyDescent="0.2">
      <c r="B277" s="335">
        <f t="shared" si="52"/>
        <v>2019</v>
      </c>
      <c r="C277" s="169">
        <f t="shared" si="48"/>
        <v>26959890.540000003</v>
      </c>
      <c r="D277" s="260">
        <f t="shared" si="48"/>
        <v>223613.60879990063</v>
      </c>
      <c r="E277" s="169">
        <f t="shared" si="48"/>
        <v>27183504.148799904</v>
      </c>
      <c r="F277" s="169">
        <f t="shared" si="49"/>
        <v>3235983.3125688322</v>
      </c>
      <c r="G277" s="169">
        <f t="shared" si="50"/>
        <v>0</v>
      </c>
      <c r="H277" s="169">
        <f t="shared" ref="H277:W287" si="53">SUMIF($A$11:$A$264,$B277,H$11:H$264)</f>
        <v>0</v>
      </c>
      <c r="I277" s="260">
        <f t="shared" si="53"/>
        <v>3634990.7800000003</v>
      </c>
      <c r="J277" s="260">
        <f t="shared" si="53"/>
        <v>3634990.7800000003</v>
      </c>
      <c r="K277" s="169">
        <f t="shared" si="53"/>
        <v>0</v>
      </c>
      <c r="L277" s="260">
        <f t="shared" si="53"/>
        <v>7562147.54</v>
      </c>
      <c r="M277" s="260">
        <f t="shared" si="53"/>
        <v>0</v>
      </c>
      <c r="N277" s="260">
        <f t="shared" si="53"/>
        <v>7562147.54</v>
      </c>
      <c r="O277" s="260">
        <f t="shared" si="53"/>
        <v>92979.25</v>
      </c>
      <c r="P277" s="260">
        <f t="shared" si="53"/>
        <v>9894254.5600000005</v>
      </c>
      <c r="Q277" s="260">
        <f t="shared" si="53"/>
        <v>328993.02000000438</v>
      </c>
      <c r="R277" s="260">
        <f t="shared" si="53"/>
        <v>24739.170000000002</v>
      </c>
      <c r="S277" s="260">
        <f t="shared" si="53"/>
        <v>0</v>
      </c>
      <c r="T277" s="260">
        <f t="shared" si="53"/>
        <v>5330487.8899999997</v>
      </c>
      <c r="U277" s="260">
        <f t="shared" si="53"/>
        <v>4868020.5200000042</v>
      </c>
      <c r="V277" s="260">
        <f t="shared" si="53"/>
        <v>1302883.76</v>
      </c>
      <c r="W277" s="260">
        <f t="shared" si="53"/>
        <v>4720205.8225688273</v>
      </c>
      <c r="Z277" s="46"/>
      <c r="AA277" s="46">
        <v>1</v>
      </c>
    </row>
    <row r="278" spans="2:27" x14ac:dyDescent="0.2">
      <c r="B278" s="335">
        <f t="shared" si="52"/>
        <v>2020</v>
      </c>
      <c r="C278" s="169">
        <f t="shared" si="48"/>
        <v>19548547.580000009</v>
      </c>
      <c r="D278" s="260">
        <f t="shared" si="48"/>
        <v>327352</v>
      </c>
      <c r="E278" s="169">
        <f t="shared" si="48"/>
        <v>19875899.580000009</v>
      </c>
      <c r="F278" s="169">
        <f t="shared" si="49"/>
        <v>2404412.0726439967</v>
      </c>
      <c r="G278" s="169">
        <f t="shared" si="50"/>
        <v>0</v>
      </c>
      <c r="H278" s="169">
        <f t="shared" si="53"/>
        <v>0</v>
      </c>
      <c r="I278" s="260">
        <f t="shared" si="53"/>
        <v>2678926.4600000004</v>
      </c>
      <c r="J278" s="260">
        <f t="shared" si="53"/>
        <v>2696517.0200000005</v>
      </c>
      <c r="K278" s="169">
        <f t="shared" si="53"/>
        <v>-17590.560000000027</v>
      </c>
      <c r="L278" s="260">
        <f t="shared" si="53"/>
        <v>7395214.2399999993</v>
      </c>
      <c r="M278" s="260">
        <f t="shared" si="53"/>
        <v>0</v>
      </c>
      <c r="N278" s="260">
        <f t="shared" si="53"/>
        <v>7395214.2399999993</v>
      </c>
      <c r="O278" s="260">
        <f t="shared" si="53"/>
        <v>60438.447451630069</v>
      </c>
      <c r="P278" s="260">
        <f t="shared" si="53"/>
        <v>9921408.2300000004</v>
      </c>
      <c r="Q278" s="260">
        <f t="shared" si="53"/>
        <v>75778.91120010789</v>
      </c>
      <c r="R278" s="260">
        <f t="shared" si="53"/>
        <v>13017.359999999999</v>
      </c>
      <c r="S278" s="260">
        <f t="shared" si="53"/>
        <v>0</v>
      </c>
      <c r="T278" s="260">
        <f t="shared" si="53"/>
        <v>5131292.88</v>
      </c>
      <c r="U278" s="260">
        <f t="shared" si="53"/>
        <v>4852876.9012001082</v>
      </c>
      <c r="V278" s="260">
        <f t="shared" si="53"/>
        <v>170323.03</v>
      </c>
      <c r="W278" s="260">
        <f t="shared" si="53"/>
        <v>4854455.3888955191</v>
      </c>
      <c r="Z278" s="46"/>
      <c r="AA278" s="46">
        <v>2</v>
      </c>
    </row>
    <row r="279" spans="2:27" x14ac:dyDescent="0.2">
      <c r="B279" s="335">
        <f t="shared" si="52"/>
        <v>2021</v>
      </c>
      <c r="C279" s="169">
        <f t="shared" si="48"/>
        <v>13359606.390000002</v>
      </c>
      <c r="D279" s="260">
        <f t="shared" si="48"/>
        <v>273528</v>
      </c>
      <c r="E279" s="169">
        <f t="shared" si="48"/>
        <v>13633134.390000002</v>
      </c>
      <c r="F279" s="169">
        <f t="shared" si="49"/>
        <v>1721833.6027265331</v>
      </c>
      <c r="G279" s="169">
        <f t="shared" si="50"/>
        <v>0</v>
      </c>
      <c r="H279" s="169">
        <f t="shared" si="53"/>
        <v>0</v>
      </c>
      <c r="I279" s="260">
        <f t="shared" si="53"/>
        <v>1910270.28</v>
      </c>
      <c r="J279" s="260">
        <f t="shared" si="53"/>
        <v>1910267.0299999998</v>
      </c>
      <c r="K279" s="169">
        <f t="shared" si="53"/>
        <v>3.2499999999563443</v>
      </c>
      <c r="L279" s="260">
        <f t="shared" si="53"/>
        <v>6188341.0199999996</v>
      </c>
      <c r="M279" s="260">
        <f t="shared" si="53"/>
        <v>0</v>
      </c>
      <c r="N279" s="260">
        <f t="shared" si="53"/>
        <v>6188341.0199999996</v>
      </c>
      <c r="O279" s="260">
        <f t="shared" si="53"/>
        <v>101581.46054715077</v>
      </c>
      <c r="P279" s="260">
        <f t="shared" si="53"/>
        <v>8098608.0500000007</v>
      </c>
      <c r="Q279" s="260">
        <f t="shared" si="53"/>
        <v>0</v>
      </c>
      <c r="R279" s="260">
        <f t="shared" si="53"/>
        <v>12618.05</v>
      </c>
      <c r="S279" s="260">
        <f t="shared" si="53"/>
        <v>0</v>
      </c>
      <c r="T279" s="260">
        <f t="shared" si="53"/>
        <v>4142354.19</v>
      </c>
      <c r="U279" s="260">
        <f t="shared" si="53"/>
        <v>3943635.81</v>
      </c>
      <c r="V279" s="260">
        <f t="shared" si="53"/>
        <v>0</v>
      </c>
      <c r="W279" s="260">
        <f t="shared" si="53"/>
        <v>4068117.0232736822</v>
      </c>
      <c r="Z279" s="46"/>
      <c r="AA279" s="46">
        <v>2</v>
      </c>
    </row>
    <row r="280" spans="2:27" hidden="1" outlineLevel="1" x14ac:dyDescent="0.2">
      <c r="B280" s="335">
        <f t="shared" si="52"/>
        <v>2022</v>
      </c>
      <c r="C280" s="169">
        <f t="shared" si="48"/>
        <v>7317035.25</v>
      </c>
      <c r="D280" s="260">
        <f t="shared" si="48"/>
        <v>241976</v>
      </c>
      <c r="E280" s="169">
        <f t="shared" si="48"/>
        <v>7559011.25</v>
      </c>
      <c r="F280" s="169">
        <f t="shared" si="49"/>
        <v>1118025.3196096437</v>
      </c>
      <c r="G280" s="169">
        <f t="shared" si="50"/>
        <v>0</v>
      </c>
      <c r="H280" s="169">
        <f t="shared" si="53"/>
        <v>0</v>
      </c>
      <c r="I280" s="260">
        <f t="shared" si="53"/>
        <v>1224107.9700000002</v>
      </c>
      <c r="J280" s="260">
        <f t="shared" si="53"/>
        <v>1224107.9700000002</v>
      </c>
      <c r="K280" s="169">
        <f t="shared" si="53"/>
        <v>0</v>
      </c>
      <c r="L280" s="260">
        <f t="shared" si="53"/>
        <v>6042570.3599999994</v>
      </c>
      <c r="M280" s="260">
        <f t="shared" si="53"/>
        <v>0</v>
      </c>
      <c r="N280" s="260">
        <f t="shared" si="53"/>
        <v>6042570.3599999994</v>
      </c>
      <c r="O280" s="260">
        <f t="shared" si="53"/>
        <v>83306.785095538624</v>
      </c>
      <c r="P280" s="260">
        <f t="shared" si="53"/>
        <v>7266678.3300000001</v>
      </c>
      <c r="Q280" s="260">
        <f t="shared" si="53"/>
        <v>0</v>
      </c>
      <c r="R280" s="260">
        <f t="shared" si="53"/>
        <v>11269.010000000002</v>
      </c>
      <c r="S280" s="260">
        <f t="shared" si="53"/>
        <v>0</v>
      </c>
      <c r="T280" s="260">
        <f t="shared" si="53"/>
        <v>3716531.7199999997</v>
      </c>
      <c r="U280" s="260">
        <f t="shared" si="53"/>
        <v>3538877.6</v>
      </c>
      <c r="V280" s="260">
        <f t="shared" si="53"/>
        <v>0</v>
      </c>
      <c r="W280" s="260">
        <f t="shared" si="53"/>
        <v>3705024.8647051821</v>
      </c>
      <c r="Z280" s="46"/>
      <c r="AA280" s="46">
        <v>2</v>
      </c>
    </row>
    <row r="281" spans="2:27" hidden="1" outlineLevel="1" x14ac:dyDescent="0.2">
      <c r="B281" s="335">
        <f t="shared" si="52"/>
        <v>2023</v>
      </c>
      <c r="C281" s="169">
        <f t="shared" si="48"/>
        <v>2753991.69</v>
      </c>
      <c r="D281" s="260">
        <f t="shared" si="48"/>
        <v>176552</v>
      </c>
      <c r="E281" s="169">
        <f t="shared" si="48"/>
        <v>2930543.69</v>
      </c>
      <c r="F281" s="169">
        <f t="shared" si="49"/>
        <v>573099.23462487664</v>
      </c>
      <c r="G281" s="169">
        <f t="shared" si="50"/>
        <v>0</v>
      </c>
      <c r="H281" s="169">
        <f t="shared" si="53"/>
        <v>0</v>
      </c>
      <c r="I281" s="260">
        <f t="shared" si="53"/>
        <v>614195.87999999989</v>
      </c>
      <c r="J281" s="260">
        <f t="shared" si="53"/>
        <v>614195.87999999989</v>
      </c>
      <c r="K281" s="169">
        <f t="shared" si="53"/>
        <v>0</v>
      </c>
      <c r="L281" s="260">
        <f t="shared" si="53"/>
        <v>4563043.5600000005</v>
      </c>
      <c r="M281" s="260">
        <f t="shared" si="53"/>
        <v>0</v>
      </c>
      <c r="N281" s="260">
        <f t="shared" si="53"/>
        <v>4563043.5600000005</v>
      </c>
      <c r="O281" s="260">
        <f t="shared" si="53"/>
        <v>54689.401554605793</v>
      </c>
      <c r="P281" s="260">
        <f t="shared" si="53"/>
        <v>5177239.4399999995</v>
      </c>
      <c r="Q281" s="260">
        <f t="shared" si="53"/>
        <v>0</v>
      </c>
      <c r="R281" s="260">
        <f t="shared" si="53"/>
        <v>8162.86</v>
      </c>
      <c r="S281" s="260">
        <f t="shared" si="53"/>
        <v>0</v>
      </c>
      <c r="T281" s="260">
        <f t="shared" si="53"/>
        <v>2648309.0700000003</v>
      </c>
      <c r="U281" s="260">
        <f t="shared" si="53"/>
        <v>2520767.5099999998</v>
      </c>
      <c r="V281" s="260">
        <f t="shared" si="53"/>
        <v>0</v>
      </c>
      <c r="W281" s="260">
        <f t="shared" si="53"/>
        <v>2670064.6861794824</v>
      </c>
      <c r="Z281" s="46"/>
      <c r="AA281" s="46">
        <v>2</v>
      </c>
    </row>
    <row r="282" spans="2:27" hidden="1" outlineLevel="1" x14ac:dyDescent="0.2">
      <c r="B282" s="335">
        <f t="shared" si="52"/>
        <v>2024</v>
      </c>
      <c r="C282" s="169">
        <f t="shared" si="48"/>
        <v>343718.89999999997</v>
      </c>
      <c r="D282" s="260">
        <f t="shared" si="48"/>
        <v>31320</v>
      </c>
      <c r="E282" s="169">
        <f t="shared" si="48"/>
        <v>375038.89999999997</v>
      </c>
      <c r="F282" s="169">
        <f t="shared" si="49"/>
        <v>157629.27054427392</v>
      </c>
      <c r="G282" s="169">
        <f t="shared" si="50"/>
        <v>0</v>
      </c>
      <c r="H282" s="169">
        <f t="shared" si="53"/>
        <v>0</v>
      </c>
      <c r="I282" s="260">
        <f t="shared" si="53"/>
        <v>157170.13</v>
      </c>
      <c r="J282" s="260">
        <f t="shared" si="53"/>
        <v>157170.13</v>
      </c>
      <c r="K282" s="169">
        <f t="shared" si="53"/>
        <v>0</v>
      </c>
      <c r="L282" s="260">
        <f t="shared" si="53"/>
        <v>2410272.79</v>
      </c>
      <c r="M282" s="260">
        <f t="shared" si="53"/>
        <v>0</v>
      </c>
      <c r="N282" s="260">
        <f t="shared" si="53"/>
        <v>2410272.79</v>
      </c>
      <c r="O282" s="260">
        <f t="shared" si="53"/>
        <v>39074.102941288824</v>
      </c>
      <c r="P282" s="260">
        <f t="shared" si="53"/>
        <v>2567442.92</v>
      </c>
      <c r="Q282" s="260">
        <f t="shared" si="53"/>
        <v>0</v>
      </c>
      <c r="R282" s="260">
        <f t="shared" si="53"/>
        <v>4401.17</v>
      </c>
      <c r="S282" s="260">
        <f t="shared" si="53"/>
        <v>0</v>
      </c>
      <c r="T282" s="260">
        <f t="shared" si="53"/>
        <v>1312929</v>
      </c>
      <c r="U282" s="260">
        <f t="shared" si="53"/>
        <v>1250112.75</v>
      </c>
      <c r="V282" s="260">
        <f t="shared" si="53"/>
        <v>0</v>
      </c>
      <c r="W282" s="260">
        <f t="shared" si="53"/>
        <v>1356863.4134855629</v>
      </c>
      <c r="Z282" s="46"/>
      <c r="AA282" s="46">
        <v>2</v>
      </c>
    </row>
    <row r="283" spans="2:27" hidden="1" outlineLevel="1" x14ac:dyDescent="0.2">
      <c r="B283" s="335">
        <f t="shared" si="52"/>
        <v>2025</v>
      </c>
      <c r="C283" s="169">
        <f t="shared" si="48"/>
        <v>0</v>
      </c>
      <c r="D283" s="260">
        <f t="shared" si="48"/>
        <v>0</v>
      </c>
      <c r="E283" s="169">
        <f t="shared" si="48"/>
        <v>0</v>
      </c>
      <c r="F283" s="169">
        <f t="shared" si="49"/>
        <v>15548.379650958901</v>
      </c>
      <c r="G283" s="169">
        <f t="shared" si="50"/>
        <v>0</v>
      </c>
      <c r="H283" s="169">
        <f t="shared" si="53"/>
        <v>0</v>
      </c>
      <c r="I283" s="260">
        <f t="shared" si="53"/>
        <v>15923.56</v>
      </c>
      <c r="J283" s="260">
        <f t="shared" si="53"/>
        <v>15923.56</v>
      </c>
      <c r="K283" s="169">
        <f t="shared" si="53"/>
        <v>0</v>
      </c>
      <c r="L283" s="260">
        <f t="shared" si="53"/>
        <v>139668.57</v>
      </c>
      <c r="M283" s="260">
        <f t="shared" si="53"/>
        <v>0</v>
      </c>
      <c r="N283" s="260">
        <f t="shared" si="53"/>
        <v>139668.57</v>
      </c>
      <c r="O283" s="260">
        <f t="shared" si="53"/>
        <v>22174.161383508479</v>
      </c>
      <c r="P283" s="260">
        <f t="shared" si="53"/>
        <v>155592.13</v>
      </c>
      <c r="Q283" s="260">
        <f t="shared" si="53"/>
        <v>0</v>
      </c>
      <c r="R283" s="260">
        <f t="shared" si="53"/>
        <v>337.99</v>
      </c>
      <c r="S283" s="260">
        <f t="shared" si="53"/>
        <v>0</v>
      </c>
      <c r="T283" s="260">
        <f t="shared" si="53"/>
        <v>79496.13</v>
      </c>
      <c r="U283" s="260">
        <f t="shared" si="53"/>
        <v>75758.009999999995</v>
      </c>
      <c r="V283" s="260">
        <f t="shared" si="53"/>
        <v>0</v>
      </c>
      <c r="W283" s="260">
        <f t="shared" si="53"/>
        <v>101633.10103446736</v>
      </c>
      <c r="Z283" s="46"/>
      <c r="AA283" s="46">
        <v>1</v>
      </c>
    </row>
    <row r="284" spans="2:27" hidden="1" outlineLevel="1" x14ac:dyDescent="0.2">
      <c r="B284" s="335">
        <f t="shared" si="52"/>
        <v>2026</v>
      </c>
      <c r="C284" s="169">
        <f t="shared" si="48"/>
        <v>0</v>
      </c>
      <c r="D284" s="260">
        <f t="shared" si="48"/>
        <v>0</v>
      </c>
      <c r="E284" s="169">
        <f t="shared" si="48"/>
        <v>0</v>
      </c>
      <c r="F284" s="169">
        <f t="shared" si="49"/>
        <v>0</v>
      </c>
      <c r="G284" s="169">
        <f t="shared" si="50"/>
        <v>0</v>
      </c>
      <c r="H284" s="169">
        <f t="shared" si="53"/>
        <v>0</v>
      </c>
      <c r="I284" s="260">
        <f t="shared" si="53"/>
        <v>0</v>
      </c>
      <c r="J284" s="260">
        <f t="shared" si="53"/>
        <v>0</v>
      </c>
      <c r="K284" s="169">
        <f t="shared" si="53"/>
        <v>0</v>
      </c>
      <c r="L284" s="260">
        <f t="shared" si="53"/>
        <v>0</v>
      </c>
      <c r="M284" s="260">
        <f t="shared" si="53"/>
        <v>0</v>
      </c>
      <c r="N284" s="260">
        <f t="shared" si="53"/>
        <v>0</v>
      </c>
      <c r="O284" s="260">
        <f t="shared" si="53"/>
        <v>6675.7688826660751</v>
      </c>
      <c r="P284" s="260">
        <f t="shared" si="53"/>
        <v>0</v>
      </c>
      <c r="Q284" s="260">
        <f t="shared" si="53"/>
        <v>0</v>
      </c>
      <c r="R284" s="260">
        <f t="shared" si="53"/>
        <v>0</v>
      </c>
      <c r="S284" s="260">
        <f t="shared" si="53"/>
        <v>0</v>
      </c>
      <c r="T284" s="260">
        <f t="shared" si="53"/>
        <v>0</v>
      </c>
      <c r="U284" s="260">
        <f t="shared" si="53"/>
        <v>0</v>
      </c>
      <c r="V284" s="260">
        <f t="shared" si="53"/>
        <v>0</v>
      </c>
      <c r="W284" s="260">
        <f t="shared" si="53"/>
        <v>6675.7688826660751</v>
      </c>
      <c r="Z284" s="46"/>
      <c r="AA284" s="46">
        <v>2</v>
      </c>
    </row>
    <row r="285" spans="2:27" hidden="1" outlineLevel="1" x14ac:dyDescent="0.2">
      <c r="B285" s="335">
        <f t="shared" si="52"/>
        <v>2027</v>
      </c>
      <c r="C285" s="169">
        <f t="shared" si="48"/>
        <v>0</v>
      </c>
      <c r="D285" s="260">
        <f t="shared" si="48"/>
        <v>0</v>
      </c>
      <c r="E285" s="169">
        <f t="shared" si="48"/>
        <v>0</v>
      </c>
      <c r="F285" s="169">
        <f t="shared" si="49"/>
        <v>0</v>
      </c>
      <c r="G285" s="169">
        <f t="shared" si="50"/>
        <v>0</v>
      </c>
      <c r="H285" s="169">
        <f t="shared" si="53"/>
        <v>0</v>
      </c>
      <c r="I285" s="260">
        <f t="shared" si="53"/>
        <v>0</v>
      </c>
      <c r="J285" s="260">
        <f t="shared" si="53"/>
        <v>0</v>
      </c>
      <c r="K285" s="169">
        <f t="shared" si="53"/>
        <v>0</v>
      </c>
      <c r="L285" s="260">
        <f t="shared" si="53"/>
        <v>0</v>
      </c>
      <c r="M285" s="260">
        <f t="shared" si="53"/>
        <v>0</v>
      </c>
      <c r="N285" s="260">
        <f t="shared" si="53"/>
        <v>0</v>
      </c>
      <c r="O285" s="260">
        <f t="shared" si="53"/>
        <v>772.93496395182353</v>
      </c>
      <c r="P285" s="260">
        <f t="shared" si="53"/>
        <v>0</v>
      </c>
      <c r="Q285" s="260">
        <f t="shared" si="53"/>
        <v>0</v>
      </c>
      <c r="R285" s="260">
        <f t="shared" si="53"/>
        <v>0</v>
      </c>
      <c r="S285" s="260">
        <f t="shared" si="53"/>
        <v>0</v>
      </c>
      <c r="T285" s="260">
        <f t="shared" si="53"/>
        <v>0</v>
      </c>
      <c r="U285" s="260">
        <f t="shared" si="53"/>
        <v>0</v>
      </c>
      <c r="V285" s="260">
        <f t="shared" si="53"/>
        <v>0</v>
      </c>
      <c r="W285" s="260">
        <f t="shared" si="53"/>
        <v>772.93496395182353</v>
      </c>
      <c r="Z285" s="46"/>
      <c r="AA285" s="46">
        <v>2</v>
      </c>
    </row>
    <row r="286" spans="2:27" hidden="1" outlineLevel="1" x14ac:dyDescent="0.2">
      <c r="B286" s="335">
        <f t="shared" si="52"/>
        <v>2028</v>
      </c>
      <c r="C286" s="169">
        <f t="shared" si="48"/>
        <v>0</v>
      </c>
      <c r="D286" s="260">
        <f t="shared" si="48"/>
        <v>0</v>
      </c>
      <c r="E286" s="169">
        <f t="shared" si="48"/>
        <v>0</v>
      </c>
      <c r="F286" s="169">
        <f t="shared" si="49"/>
        <v>0</v>
      </c>
      <c r="G286" s="169">
        <f t="shared" si="50"/>
        <v>0</v>
      </c>
      <c r="H286" s="169">
        <f t="shared" si="53"/>
        <v>0</v>
      </c>
      <c r="I286" s="260">
        <f t="shared" si="53"/>
        <v>0</v>
      </c>
      <c r="J286" s="260">
        <f t="shared" si="53"/>
        <v>0</v>
      </c>
      <c r="K286" s="169">
        <f t="shared" si="53"/>
        <v>0</v>
      </c>
      <c r="L286" s="260">
        <f t="shared" si="53"/>
        <v>0</v>
      </c>
      <c r="M286" s="260">
        <f t="shared" si="53"/>
        <v>0</v>
      </c>
      <c r="N286" s="260">
        <f t="shared" si="53"/>
        <v>0</v>
      </c>
      <c r="O286" s="260">
        <f t="shared" si="53"/>
        <v>0</v>
      </c>
      <c r="P286" s="260">
        <f t="shared" si="53"/>
        <v>0</v>
      </c>
      <c r="Q286" s="260">
        <f t="shared" si="53"/>
        <v>0</v>
      </c>
      <c r="R286" s="260">
        <f t="shared" si="53"/>
        <v>0</v>
      </c>
      <c r="S286" s="260">
        <f t="shared" si="53"/>
        <v>0</v>
      </c>
      <c r="T286" s="260">
        <f t="shared" si="53"/>
        <v>0</v>
      </c>
      <c r="U286" s="260">
        <f t="shared" si="53"/>
        <v>0</v>
      </c>
      <c r="V286" s="260">
        <f t="shared" si="53"/>
        <v>0</v>
      </c>
      <c r="W286" s="260">
        <f t="shared" si="53"/>
        <v>0</v>
      </c>
      <c r="Z286" s="46"/>
      <c r="AA286" s="46">
        <v>2</v>
      </c>
    </row>
    <row r="287" spans="2:27" hidden="1" outlineLevel="1" x14ac:dyDescent="0.2">
      <c r="B287" s="335">
        <f t="shared" si="52"/>
        <v>2029</v>
      </c>
      <c r="C287" s="169">
        <f t="shared" si="48"/>
        <v>0</v>
      </c>
      <c r="D287" s="260">
        <f t="shared" si="48"/>
        <v>0</v>
      </c>
      <c r="E287" s="169">
        <f t="shared" si="48"/>
        <v>0</v>
      </c>
      <c r="F287" s="169">
        <f t="shared" si="49"/>
        <v>0</v>
      </c>
      <c r="G287" s="169">
        <f t="shared" si="50"/>
        <v>0</v>
      </c>
      <c r="H287" s="169">
        <f t="shared" si="53"/>
        <v>0</v>
      </c>
      <c r="I287" s="260">
        <f t="shared" si="53"/>
        <v>0</v>
      </c>
      <c r="J287" s="260">
        <f t="shared" si="53"/>
        <v>0</v>
      </c>
      <c r="K287" s="169">
        <f t="shared" si="53"/>
        <v>0</v>
      </c>
      <c r="L287" s="260">
        <f t="shared" si="53"/>
        <v>0</v>
      </c>
      <c r="M287" s="260">
        <f t="shared" si="53"/>
        <v>0</v>
      </c>
      <c r="N287" s="260">
        <f t="shared" si="53"/>
        <v>0</v>
      </c>
      <c r="O287" s="260">
        <f t="shared" si="53"/>
        <v>0</v>
      </c>
      <c r="P287" s="260">
        <f t="shared" si="53"/>
        <v>0</v>
      </c>
      <c r="Q287" s="260">
        <f t="shared" si="53"/>
        <v>0</v>
      </c>
      <c r="R287" s="260">
        <f t="shared" si="53"/>
        <v>0</v>
      </c>
      <c r="S287" s="260">
        <f t="shared" si="53"/>
        <v>0</v>
      </c>
      <c r="T287" s="260">
        <f t="shared" si="53"/>
        <v>0</v>
      </c>
      <c r="U287" s="260">
        <f t="shared" si="53"/>
        <v>0</v>
      </c>
      <c r="V287" s="260">
        <f t="shared" si="53"/>
        <v>0</v>
      </c>
      <c r="W287" s="260">
        <f t="shared" si="53"/>
        <v>0</v>
      </c>
      <c r="Z287" s="46"/>
      <c r="AA287" s="46">
        <v>2</v>
      </c>
    </row>
    <row r="288" spans="2:27" hidden="1" outlineLevel="1" x14ac:dyDescent="0.2">
      <c r="B288" s="85"/>
      <c r="C288" s="169"/>
      <c r="D288" s="169"/>
      <c r="E288" s="169"/>
      <c r="F288" s="169"/>
      <c r="G288" s="169"/>
      <c r="H288" s="169"/>
      <c r="I288" s="169"/>
      <c r="J288" s="169"/>
      <c r="K288" s="169"/>
      <c r="L288" s="169"/>
      <c r="M288" s="169"/>
      <c r="N288" s="169"/>
      <c r="O288" s="169"/>
      <c r="P288" s="169"/>
      <c r="Q288" s="169"/>
      <c r="R288" s="169"/>
      <c r="S288" s="169"/>
      <c r="T288" s="169"/>
      <c r="U288" s="169"/>
      <c r="V288" s="169"/>
      <c r="W288" s="169"/>
    </row>
    <row r="289" spans="2:23" ht="18.75" hidden="1" customHeight="1" outlineLevel="1" collapsed="1" x14ac:dyDescent="0.2">
      <c r="B289" s="268" t="s">
        <v>3</v>
      </c>
      <c r="C289" s="85"/>
      <c r="D289" s="85"/>
      <c r="E289" s="85"/>
      <c r="F289" s="260">
        <f t="shared" ref="F289:W289" si="54">SUM(F267:F288)</f>
        <v>67642652.655502841</v>
      </c>
      <c r="G289" s="260">
        <f t="shared" si="54"/>
        <v>0</v>
      </c>
      <c r="H289" s="260">
        <f t="shared" si="54"/>
        <v>0</v>
      </c>
      <c r="I289" s="260">
        <f t="shared" si="54"/>
        <v>67493381.390000001</v>
      </c>
      <c r="J289" s="260">
        <f t="shared" si="54"/>
        <v>67510968.700000003</v>
      </c>
      <c r="K289" s="260">
        <f t="shared" si="54"/>
        <v>-17587.310000000041</v>
      </c>
      <c r="L289" s="260">
        <f t="shared" si="54"/>
        <v>82536961.349999994</v>
      </c>
      <c r="M289" s="260">
        <f t="shared" si="54"/>
        <v>0</v>
      </c>
      <c r="N289" s="260">
        <f t="shared" si="54"/>
        <v>82536961.349999994</v>
      </c>
      <c r="O289" s="260">
        <f t="shared" si="54"/>
        <v>1923678.7228203402</v>
      </c>
      <c r="P289" s="260">
        <f t="shared" si="54"/>
        <v>145691528.97999999</v>
      </c>
      <c r="Q289" s="260">
        <f t="shared" si="54"/>
        <v>-6613949.3787999908</v>
      </c>
      <c r="R289" s="260">
        <f t="shared" si="54"/>
        <v>990385.28456620546</v>
      </c>
      <c r="S289" s="260">
        <f t="shared" si="54"/>
        <v>0</v>
      </c>
      <c r="T289" s="260">
        <f t="shared" si="54"/>
        <v>64519460.069999956</v>
      </c>
      <c r="U289" s="260">
        <f t="shared" si="54"/>
        <v>73567734.246633843</v>
      </c>
      <c r="V289" s="260">
        <f t="shared" si="54"/>
        <v>4356401.07</v>
      </c>
      <c r="W289" s="260">
        <f t="shared" si="54"/>
        <v>74196744.721689329</v>
      </c>
    </row>
    <row r="290" spans="2:23" ht="30.75" customHeight="1" collapsed="1" x14ac:dyDescent="0.2">
      <c r="B290" s="269" t="str">
        <f>'UpdatedRateCalc (1)'!B6</f>
        <v>Oct 2020 - Sep 2021</v>
      </c>
      <c r="C290" s="85"/>
      <c r="D290" s="85"/>
      <c r="E290" s="85"/>
      <c r="F290" s="260">
        <f>SUMIF($AB$11:$AB$263,$B$290,F11:F263)</f>
        <v>1880551.3141737236</v>
      </c>
      <c r="G290" s="260">
        <f t="shared" ref="G290:I290" si="55">SUMIF($AB$11:$AB$263,$B$290,G11:G263)</f>
        <v>0</v>
      </c>
      <c r="H290" s="260">
        <f t="shared" si="55"/>
        <v>0</v>
      </c>
      <c r="I290" s="260">
        <f t="shared" si="55"/>
        <v>2086729.0699999998</v>
      </c>
      <c r="J290" s="260">
        <f t="shared" ref="J290:W290" si="56">SUMIF($AB$11:$AB$263,$B$290,J11:J263)</f>
        <v>2086725.8200000003</v>
      </c>
      <c r="K290" s="260">
        <f t="shared" si="56"/>
        <v>3.2499999999417923</v>
      </c>
      <c r="L290" s="260">
        <f t="shared" si="56"/>
        <v>6481561.9199999999</v>
      </c>
      <c r="M290" s="260">
        <f t="shared" si="56"/>
        <v>0</v>
      </c>
      <c r="N290" s="260">
        <f t="shared" si="56"/>
        <v>6481561.9199999999</v>
      </c>
      <c r="O290" s="260">
        <f t="shared" si="56"/>
        <v>92278.558887076724</v>
      </c>
      <c r="P290" s="260">
        <f t="shared" si="56"/>
        <v>8568287.7400000002</v>
      </c>
      <c r="Q290" s="260">
        <f t="shared" si="56"/>
        <v>0</v>
      </c>
      <c r="R290" s="260">
        <f t="shared" si="56"/>
        <v>14295.589999999998</v>
      </c>
      <c r="S290" s="260">
        <f t="shared" si="56"/>
        <v>0</v>
      </c>
      <c r="T290" s="260">
        <f t="shared" si="56"/>
        <v>4382335.7600000007</v>
      </c>
      <c r="U290" s="260">
        <f t="shared" si="56"/>
        <v>4171656.3899999997</v>
      </c>
      <c r="V290" s="260">
        <f t="shared" si="56"/>
        <v>0</v>
      </c>
      <c r="W290" s="260">
        <f t="shared" si="56"/>
        <v>4282732.1530607995</v>
      </c>
    </row>
    <row r="291" spans="2:23" ht="29.25" customHeight="1" x14ac:dyDescent="0.2">
      <c r="B291" s="179"/>
      <c r="C291" s="73"/>
      <c r="W291" s="8"/>
    </row>
    <row r="292" spans="2:23" x14ac:dyDescent="0.2">
      <c r="W292" s="31"/>
    </row>
    <row r="293" spans="2:23" x14ac:dyDescent="0.2">
      <c r="W293" s="31"/>
    </row>
  </sheetData>
  <phoneticPr fontId="7" type="noConversion"/>
  <conditionalFormatting sqref="B11:W263">
    <cfRule type="expression" dxfId="8" priority="2">
      <formula>$AA11=1</formula>
    </cfRule>
  </conditionalFormatting>
  <conditionalFormatting sqref="B267:W287">
    <cfRule type="expression" dxfId="7" priority="1">
      <formula>$AA267=1</formula>
    </cfRule>
  </conditionalFormatting>
  <printOptions horizontalCentered="1"/>
  <pageMargins left="0.25" right="0.25" top="0.75" bottom="0.5" header="0.5" footer="0.25"/>
  <pageSetup scale="5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00FF00"/>
    <pageSetUpPr autoPageBreaks="0"/>
  </sheetPr>
  <dimension ref="A1:CE301"/>
  <sheetViews>
    <sheetView view="pageBreakPreview" zoomScale="75" zoomScaleNormal="75" zoomScaleSheetLayoutView="75" workbookViewId="0">
      <pane xSplit="4" ySplit="9" topLeftCell="E10" activePane="bottomRight" state="frozen"/>
      <selection pane="topRight"/>
      <selection pane="bottomLeft"/>
      <selection pane="bottomRight" activeCell="B1" sqref="B1"/>
    </sheetView>
  </sheetViews>
  <sheetFormatPr defaultRowHeight="12.75" outlineLevelRow="1" outlineLevelCol="1" x14ac:dyDescent="0.2"/>
  <cols>
    <col min="1" max="1" width="9.140625" hidden="1" customWidth="1" outlineLevel="1"/>
    <col min="2" max="2" width="13.42578125" customWidth="1" collapsed="1"/>
    <col min="3" max="3" width="12.85546875" customWidth="1"/>
    <col min="4" max="4" width="11.7109375" customWidth="1"/>
    <col min="5" max="5" width="15.140625" bestFit="1" customWidth="1"/>
    <col min="6" max="7" width="12.140625" customWidth="1"/>
    <col min="8" max="8" width="12.7109375" customWidth="1"/>
    <col min="9" max="10" width="12.140625" customWidth="1"/>
    <col min="11" max="11" width="13.85546875" bestFit="1" customWidth="1"/>
    <col min="12" max="12" width="12.5703125" customWidth="1"/>
    <col min="13" max="13" width="13.28515625" customWidth="1"/>
    <col min="14" max="14" width="14.7109375" bestFit="1" customWidth="1"/>
    <col min="15" max="15" width="12" customWidth="1"/>
    <col min="16" max="16" width="14.140625" bestFit="1" customWidth="1"/>
    <col min="17" max="17" width="14" bestFit="1" customWidth="1"/>
    <col min="18" max="18" width="14" customWidth="1"/>
    <col min="19" max="19" width="13.28515625" bestFit="1" customWidth="1"/>
    <col min="20" max="20" width="14" customWidth="1"/>
    <col min="21" max="21" width="11.28515625" customWidth="1"/>
    <col min="22" max="22" width="11.7109375" customWidth="1"/>
    <col min="23" max="23" width="12" customWidth="1"/>
    <col min="24" max="24" width="12.140625" bestFit="1" customWidth="1"/>
    <col min="25" max="25" width="12.140625" customWidth="1"/>
    <col min="26" max="26" width="9" customWidth="1"/>
    <col min="27" max="27" width="14" customWidth="1"/>
    <col min="28" max="28" width="13.7109375" customWidth="1"/>
    <col min="29" max="29" width="10" customWidth="1"/>
    <col min="30" max="30" width="12.140625" customWidth="1"/>
    <col min="31" max="31" width="12" customWidth="1"/>
    <col min="32" max="32" width="12.28515625" customWidth="1"/>
    <col min="33" max="33" width="10.85546875" customWidth="1"/>
    <col min="34" max="34" width="13" customWidth="1"/>
    <col min="35" max="35" width="12.85546875" customWidth="1"/>
    <col min="36" max="36" width="18.28515625" customWidth="1"/>
    <col min="37" max="37" width="13.7109375" customWidth="1"/>
    <col min="38" max="39" width="11.28515625" customWidth="1"/>
    <col min="40" max="40" width="21.28515625" bestFit="1" customWidth="1"/>
    <col min="41" max="41" width="11.28515625" customWidth="1"/>
    <col min="42" max="42" width="10" customWidth="1"/>
    <col min="43" max="43" width="9.7109375" hidden="1" customWidth="1" outlineLevel="1"/>
    <col min="44" max="44" width="10.28515625" hidden="1" customWidth="1" outlineLevel="1"/>
    <col min="45" max="45" width="9.140625" hidden="1" customWidth="1" outlineLevel="1"/>
    <col min="46" max="46" width="12.28515625" hidden="1" customWidth="1" outlineLevel="1"/>
    <col min="47" max="47" width="9.85546875" hidden="1" customWidth="1" outlineLevel="1"/>
    <col min="48" max="48" width="10.7109375" hidden="1" customWidth="1" outlineLevel="1"/>
    <col min="49" max="49" width="10.28515625" hidden="1" customWidth="1" outlineLevel="1"/>
    <col min="50" max="50" width="11.140625" hidden="1" customWidth="1" outlineLevel="1"/>
    <col min="51" max="51" width="12.28515625" hidden="1" customWidth="1" outlineLevel="1"/>
    <col min="52" max="53" width="9.140625" hidden="1" customWidth="1" outlineLevel="1"/>
    <col min="54" max="54" width="11.28515625" hidden="1" customWidth="1" outlineLevel="1"/>
    <col min="55" max="55" width="10.28515625" hidden="1" customWidth="1" outlineLevel="1"/>
    <col min="56" max="56" width="11.28515625" hidden="1" customWidth="1" outlineLevel="1"/>
    <col min="57" max="57" width="12.140625" hidden="1" customWidth="1" outlineLevel="1"/>
    <col min="58" max="59" width="9.140625" hidden="1" customWidth="1" outlineLevel="1"/>
    <col min="60" max="60" width="10.28515625" hidden="1" customWidth="1" outlineLevel="1"/>
    <col min="61" max="61" width="9.140625" hidden="1" customWidth="1" outlineLevel="1"/>
    <col min="62" max="62" width="11.5703125" hidden="1" customWidth="1" outlineLevel="1"/>
    <col min="63" max="63" width="10.28515625" hidden="1" customWidth="1" outlineLevel="1"/>
    <col min="64" max="64" width="10.42578125" hidden="1" customWidth="1" outlineLevel="1"/>
    <col min="65" max="65" width="16.140625" hidden="1" customWidth="1" outlineLevel="1"/>
    <col min="66" max="66" width="15.140625" hidden="1" customWidth="1" outlineLevel="1"/>
    <col min="67" max="70" width="9.140625" hidden="1" customWidth="1" outlineLevel="1"/>
    <col min="71" max="71" width="11.28515625" hidden="1" customWidth="1" outlineLevel="1"/>
    <col min="72" max="72" width="3.140625" hidden="1" customWidth="1" outlineLevel="1"/>
    <col min="73" max="73" width="10.28515625" hidden="1" customWidth="1" outlineLevel="1"/>
    <col min="74" max="74" width="12.140625" hidden="1" customWidth="1" outlineLevel="1"/>
    <col min="75" max="75" width="12.28515625" hidden="1" customWidth="1" outlineLevel="1"/>
    <col min="76" max="76" width="8.7109375" hidden="1" customWidth="1" outlineLevel="1"/>
    <col min="77" max="77" width="9.140625" hidden="1" customWidth="1" outlineLevel="1"/>
    <col min="78" max="78" width="11.28515625" hidden="1" customWidth="1" outlineLevel="1"/>
    <col min="79" max="79" width="9.140625" hidden="1" customWidth="1" outlineLevel="1"/>
    <col min="80" max="80" width="11.28515625" hidden="1" customWidth="1" outlineLevel="1"/>
    <col min="81" max="82" width="9.140625" hidden="1" customWidth="1" outlineLevel="1"/>
    <col min="83" max="83" width="9.140625" collapsed="1"/>
  </cols>
  <sheetData>
    <row r="1" spans="1:82" ht="18" x14ac:dyDescent="0.25">
      <c r="C1" s="40" t="str">
        <f>WACC!A1</f>
        <v>PSE&amp;G Solar Loan I Program</v>
      </c>
      <c r="T1" s="33" t="s">
        <v>342</v>
      </c>
      <c r="U1" s="40" t="str">
        <f>C1</f>
        <v>PSE&amp;G Solar Loan I Program</v>
      </c>
      <c r="AC1" s="40"/>
      <c r="AK1" s="33" t="str">
        <f>T1</f>
        <v>Schedule SS-SLI-3a</v>
      </c>
    </row>
    <row r="2" spans="1:82" ht="18" x14ac:dyDescent="0.25">
      <c r="C2" s="40" t="s">
        <v>167</v>
      </c>
      <c r="P2" s="8"/>
      <c r="T2" s="33" t="s">
        <v>175</v>
      </c>
      <c r="U2" s="40" t="str">
        <f>C2</f>
        <v>Electric Revenue Requirements Calculation - Detail</v>
      </c>
      <c r="AC2" s="40"/>
      <c r="AK2" s="33" t="s">
        <v>176</v>
      </c>
    </row>
    <row r="3" spans="1:82" x14ac:dyDescent="0.2">
      <c r="C3" s="39" t="str">
        <f>"Actual data through"&amp;" "&amp;'UpdatedRateCalc (1)'!$E$2</f>
        <v>Actual data through March 2020</v>
      </c>
      <c r="P3" s="8"/>
      <c r="T3" s="33"/>
      <c r="U3" s="39" t="str">
        <f>"Actual data through"&amp;" "&amp;'UpdatedRateCalc (1)'!$E$2</f>
        <v>Actual data through March 2020</v>
      </c>
      <c r="AK3" s="33"/>
    </row>
    <row r="4" spans="1:82" x14ac:dyDescent="0.2">
      <c r="C4" s="39"/>
      <c r="L4" s="248"/>
      <c r="M4" s="249" t="s">
        <v>246</v>
      </c>
      <c r="N4" s="250">
        <f>WACC!J28</f>
        <v>9.6699999999999994E-2</v>
      </c>
      <c r="P4" s="8"/>
      <c r="T4" s="33"/>
      <c r="U4" s="39"/>
      <c r="AC4" s="248"/>
      <c r="AD4" s="249" t="s">
        <v>246</v>
      </c>
      <c r="AE4" s="250">
        <f>WACC!J28</f>
        <v>9.6699999999999994E-2</v>
      </c>
      <c r="AK4" s="33"/>
    </row>
    <row r="5" spans="1:82" x14ac:dyDescent="0.2">
      <c r="L5" s="251"/>
      <c r="M5" s="252" t="s">
        <v>50</v>
      </c>
      <c r="N5" s="253">
        <f>WACC!J30</f>
        <v>8.0582999999999991E-3</v>
      </c>
      <c r="P5" s="8"/>
      <c r="Q5" s="8"/>
      <c r="AC5" s="251"/>
      <c r="AD5" s="252" t="s">
        <v>50</v>
      </c>
      <c r="AE5" s="253">
        <f>WACC!J30</f>
        <v>8.0582999999999991E-3</v>
      </c>
    </row>
    <row r="6" spans="1:82" x14ac:dyDescent="0.2">
      <c r="M6" s="176"/>
      <c r="N6" s="177"/>
      <c r="P6" s="8"/>
      <c r="T6" s="8"/>
      <c r="V6" s="20"/>
      <c r="W6" s="20"/>
      <c r="AB6" s="8"/>
      <c r="AD6" s="176"/>
      <c r="AE6" s="177"/>
      <c r="BB6" s="25">
        <f>WACC!F10</f>
        <v>0.51326500000000008</v>
      </c>
      <c r="BC6" s="25">
        <f>WACC!F11</f>
        <v>1.2708000000000001E-2</v>
      </c>
      <c r="BD6" s="25">
        <f>WACC!F12</f>
        <v>0.47402699999999998</v>
      </c>
      <c r="BP6">
        <f>WACC!E17</f>
        <v>0.41083999999999998</v>
      </c>
    </row>
    <row r="8" spans="1:82" x14ac:dyDescent="0.2">
      <c r="C8" s="47">
        <v>-1</v>
      </c>
      <c r="D8" s="47">
        <f t="shared" ref="D8:X8" si="0">C8-1</f>
        <v>-2</v>
      </c>
      <c r="E8" s="47">
        <f t="shared" si="0"/>
        <v>-3</v>
      </c>
      <c r="F8" s="47" t="s">
        <v>231</v>
      </c>
      <c r="G8" s="47" t="s">
        <v>230</v>
      </c>
      <c r="H8" s="47">
        <f>E8-1</f>
        <v>-4</v>
      </c>
      <c r="I8" s="47" t="s">
        <v>228</v>
      </c>
      <c r="J8" s="47" t="s">
        <v>229</v>
      </c>
      <c r="K8" s="47">
        <f>H8-1</f>
        <v>-5</v>
      </c>
      <c r="L8" s="47">
        <f t="shared" si="0"/>
        <v>-6</v>
      </c>
      <c r="M8" s="47">
        <f t="shared" si="0"/>
        <v>-7</v>
      </c>
      <c r="N8" s="47">
        <f t="shared" si="0"/>
        <v>-8</v>
      </c>
      <c r="O8" s="47">
        <f t="shared" si="0"/>
        <v>-9</v>
      </c>
      <c r="P8" s="47">
        <f t="shared" si="0"/>
        <v>-10</v>
      </c>
      <c r="Q8" s="47">
        <f t="shared" si="0"/>
        <v>-11</v>
      </c>
      <c r="R8" s="47">
        <f t="shared" si="0"/>
        <v>-12</v>
      </c>
      <c r="S8" s="47">
        <f t="shared" si="0"/>
        <v>-13</v>
      </c>
      <c r="T8" s="47">
        <f t="shared" si="0"/>
        <v>-14</v>
      </c>
      <c r="U8" s="47">
        <f t="shared" si="0"/>
        <v>-15</v>
      </c>
      <c r="V8" s="47">
        <f t="shared" si="0"/>
        <v>-16</v>
      </c>
      <c r="W8" s="47">
        <f t="shared" si="0"/>
        <v>-17</v>
      </c>
      <c r="X8" s="47">
        <f t="shared" si="0"/>
        <v>-18</v>
      </c>
      <c r="Y8" s="47" t="s">
        <v>222</v>
      </c>
      <c r="Z8" s="47">
        <f>X8-1</f>
        <v>-19</v>
      </c>
      <c r="AA8" s="47">
        <f t="shared" ref="AA8:AK8" si="1">Z8-1</f>
        <v>-20</v>
      </c>
      <c r="AB8" s="47">
        <f t="shared" si="1"/>
        <v>-21</v>
      </c>
      <c r="AC8" s="47">
        <f t="shared" si="1"/>
        <v>-22</v>
      </c>
      <c r="AD8" s="47">
        <f t="shared" si="1"/>
        <v>-23</v>
      </c>
      <c r="AE8" s="47">
        <f t="shared" si="1"/>
        <v>-24</v>
      </c>
      <c r="AF8" s="47">
        <f t="shared" si="1"/>
        <v>-25</v>
      </c>
      <c r="AG8" s="47">
        <f t="shared" si="1"/>
        <v>-26</v>
      </c>
      <c r="AH8" s="47">
        <f t="shared" si="1"/>
        <v>-27</v>
      </c>
      <c r="AI8" s="47">
        <f t="shared" si="1"/>
        <v>-28</v>
      </c>
      <c r="AJ8" s="47">
        <f t="shared" si="1"/>
        <v>-29</v>
      </c>
      <c r="AK8" s="47">
        <f t="shared" si="1"/>
        <v>-30</v>
      </c>
      <c r="AM8" s="8"/>
      <c r="AN8" s="8"/>
      <c r="AO8" s="8"/>
    </row>
    <row r="9" spans="1:82" s="46" customFormat="1" ht="52.5" customHeight="1" x14ac:dyDescent="0.2">
      <c r="A9" s="46" t="s">
        <v>25</v>
      </c>
      <c r="C9" s="178" t="s">
        <v>144</v>
      </c>
      <c r="D9" s="178" t="s">
        <v>161</v>
      </c>
      <c r="E9" s="178" t="s">
        <v>148</v>
      </c>
      <c r="F9" s="178" t="s">
        <v>226</v>
      </c>
      <c r="G9" s="178" t="s">
        <v>227</v>
      </c>
      <c r="H9" s="178" t="s">
        <v>154</v>
      </c>
      <c r="I9" s="178" t="s">
        <v>225</v>
      </c>
      <c r="J9" s="178" t="s">
        <v>272</v>
      </c>
      <c r="K9" s="178" t="s">
        <v>146</v>
      </c>
      <c r="L9" s="178" t="s">
        <v>156</v>
      </c>
      <c r="M9" s="178" t="s">
        <v>147</v>
      </c>
      <c r="N9" s="178" t="s">
        <v>155</v>
      </c>
      <c r="O9" s="178" t="s">
        <v>192</v>
      </c>
      <c r="P9" s="178" t="s">
        <v>152</v>
      </c>
      <c r="Q9" s="178" t="s">
        <v>145</v>
      </c>
      <c r="R9" s="178" t="s">
        <v>150</v>
      </c>
      <c r="S9" s="178" t="s">
        <v>158</v>
      </c>
      <c r="T9" s="178" t="s">
        <v>165</v>
      </c>
      <c r="U9" s="178" t="s">
        <v>149</v>
      </c>
      <c r="V9" s="178" t="s">
        <v>153</v>
      </c>
      <c r="W9" s="228" t="s">
        <v>275</v>
      </c>
      <c r="X9" s="178" t="s">
        <v>151</v>
      </c>
      <c r="Y9" s="178" t="s">
        <v>221</v>
      </c>
      <c r="Z9" s="178" t="s">
        <v>20</v>
      </c>
      <c r="AA9" s="178" t="s">
        <v>162</v>
      </c>
      <c r="AB9" s="178" t="s">
        <v>193</v>
      </c>
      <c r="AC9" s="178" t="s">
        <v>21</v>
      </c>
      <c r="AD9" s="178" t="s">
        <v>4</v>
      </c>
      <c r="AE9" s="178" t="s">
        <v>71</v>
      </c>
      <c r="AF9" s="178" t="s">
        <v>72</v>
      </c>
      <c r="AG9" s="178" t="s">
        <v>163</v>
      </c>
      <c r="AH9" s="178" t="s">
        <v>164</v>
      </c>
      <c r="AI9" s="53" t="s">
        <v>298</v>
      </c>
      <c r="AJ9" s="53" t="s">
        <v>51</v>
      </c>
      <c r="AK9" s="53" t="s">
        <v>338</v>
      </c>
      <c r="AM9" s="275" t="s">
        <v>381</v>
      </c>
      <c r="AN9" s="275" t="s">
        <v>382</v>
      </c>
      <c r="AO9" s="275" t="s">
        <v>383</v>
      </c>
      <c r="AQ9" s="46" t="s">
        <v>195</v>
      </c>
      <c r="AR9" s="46" t="s">
        <v>196</v>
      </c>
      <c r="AS9" s="46" t="str">
        <f>AG9</f>
        <v>Net Plant Investment</v>
      </c>
      <c r="AT9" s="46" t="s">
        <v>197</v>
      </c>
      <c r="AU9" s="46" t="s">
        <v>220</v>
      </c>
      <c r="AV9" s="46" t="s">
        <v>198</v>
      </c>
      <c r="AW9" s="46" t="s">
        <v>149</v>
      </c>
      <c r="AX9" s="46" t="s">
        <v>199</v>
      </c>
      <c r="AY9" s="46" t="s">
        <v>31</v>
      </c>
      <c r="AZ9" s="46" t="s">
        <v>37</v>
      </c>
      <c r="BA9" s="46" t="s">
        <v>200</v>
      </c>
      <c r="BB9" s="46" t="s">
        <v>38</v>
      </c>
      <c r="BC9" s="46" t="s">
        <v>17</v>
      </c>
      <c r="BD9" s="46" t="s">
        <v>18</v>
      </c>
      <c r="BE9" s="46" t="s">
        <v>201</v>
      </c>
      <c r="BH9" s="46" t="s">
        <v>0</v>
      </c>
      <c r="BI9" s="46" t="s">
        <v>273</v>
      </c>
      <c r="BJ9" s="46" t="s">
        <v>40</v>
      </c>
      <c r="BK9" s="46" t="s">
        <v>43</v>
      </c>
      <c r="BL9" s="46" t="s">
        <v>41</v>
      </c>
      <c r="BM9" s="46" t="s">
        <v>44</v>
      </c>
      <c r="BN9" s="46" t="s">
        <v>23</v>
      </c>
      <c r="BO9" s="46" t="s">
        <v>45</v>
      </c>
      <c r="BP9" s="46" t="s">
        <v>42</v>
      </c>
      <c r="BQ9" s="46" t="s">
        <v>1</v>
      </c>
      <c r="BR9" s="46" t="s">
        <v>2</v>
      </c>
      <c r="BS9" s="46" t="s">
        <v>49</v>
      </c>
      <c r="BU9" s="46" t="s">
        <v>202</v>
      </c>
      <c r="BV9" s="46" t="s">
        <v>203</v>
      </c>
      <c r="BW9" s="46" t="s">
        <v>204</v>
      </c>
      <c r="BX9" s="46" t="s">
        <v>205</v>
      </c>
    </row>
    <row r="10" spans="1:82" s="46" customFormat="1" ht="24.75" customHeight="1" x14ac:dyDescent="0.2">
      <c r="B10" s="170" t="s">
        <v>26</v>
      </c>
      <c r="W10" s="229"/>
      <c r="AL10"/>
      <c r="AM10" s="256"/>
      <c r="AN10" s="256"/>
      <c r="AO10" s="256"/>
    </row>
    <row r="11" spans="1:82" hidden="1" outlineLevel="1" x14ac:dyDescent="0.2">
      <c r="A11">
        <f t="shared" ref="A11:A74" si="2">YEAR(B11)</f>
        <v>2008</v>
      </c>
      <c r="B11" s="48">
        <v>39783</v>
      </c>
      <c r="C11" s="169">
        <v>0</v>
      </c>
      <c r="D11" s="169">
        <v>0</v>
      </c>
      <c r="E11" s="169">
        <v>0</v>
      </c>
      <c r="F11" s="169">
        <v>0</v>
      </c>
      <c r="G11" s="169">
        <v>0</v>
      </c>
      <c r="H11" s="169">
        <v>0</v>
      </c>
      <c r="I11" s="169">
        <v>0</v>
      </c>
      <c r="J11" s="169">
        <v>0</v>
      </c>
      <c r="K11" s="169">
        <v>0</v>
      </c>
      <c r="L11" s="169">
        <v>0</v>
      </c>
      <c r="M11" s="169">
        <v>0</v>
      </c>
      <c r="N11" s="169">
        <v>0</v>
      </c>
      <c r="O11" s="169">
        <v>0</v>
      </c>
      <c r="P11" s="169">
        <v>0</v>
      </c>
      <c r="Q11" s="169">
        <v>0</v>
      </c>
      <c r="R11" s="169">
        <v>0</v>
      </c>
      <c r="S11" s="169">
        <v>0</v>
      </c>
      <c r="T11" s="169">
        <v>0</v>
      </c>
      <c r="U11" s="169">
        <v>0</v>
      </c>
      <c r="V11" s="169">
        <v>0</v>
      </c>
      <c r="W11" s="267">
        <v>0</v>
      </c>
      <c r="X11" s="169">
        <v>0</v>
      </c>
      <c r="Y11" s="169">
        <v>0</v>
      </c>
      <c r="Z11" s="169">
        <v>0</v>
      </c>
      <c r="AA11" s="169">
        <v>0</v>
      </c>
      <c r="AB11" s="169">
        <v>0</v>
      </c>
      <c r="AC11" s="169">
        <v>0</v>
      </c>
      <c r="AD11" s="169">
        <v>0</v>
      </c>
      <c r="AE11" s="169">
        <v>0</v>
      </c>
      <c r="AF11" s="169">
        <v>0</v>
      </c>
      <c r="AG11" s="169">
        <v>0</v>
      </c>
      <c r="AH11" s="169">
        <v>0</v>
      </c>
      <c r="AI11" s="169">
        <v>0</v>
      </c>
      <c r="AJ11" s="169">
        <v>0</v>
      </c>
      <c r="AK11" s="169">
        <v>0</v>
      </c>
      <c r="AL11" s="4"/>
      <c r="AM11" s="15">
        <f>IF(OR(MONTH(N11)=3,MONTH(N11)=6,MONTH(N11)=9,MONTH(N11)=12),1,2)</f>
        <v>2</v>
      </c>
      <c r="AN11" s="169">
        <f>RevReqSumR!AB11</f>
        <v>0</v>
      </c>
      <c r="AO11" s="276">
        <f t="array" ref="AO11:AO263">TRANSPOSE('PS INPUT'!C7:IU7)</f>
        <v>1</v>
      </c>
      <c r="AP11" s="4"/>
      <c r="AQ11" s="4">
        <v>0</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c r="BN11" s="4">
        <v>0</v>
      </c>
      <c r="BO11" s="4">
        <v>0</v>
      </c>
      <c r="BP11" s="4">
        <v>0</v>
      </c>
      <c r="BQ11" s="4">
        <v>0</v>
      </c>
      <c r="BR11" s="4">
        <v>0</v>
      </c>
      <c r="BS11" s="4">
        <v>0</v>
      </c>
      <c r="BT11" s="4">
        <v>0</v>
      </c>
      <c r="BU11" s="4">
        <v>0</v>
      </c>
      <c r="BV11" s="4">
        <v>0</v>
      </c>
      <c r="BW11" s="4">
        <v>0</v>
      </c>
      <c r="BX11" s="4">
        <v>0</v>
      </c>
      <c r="BY11" s="4">
        <v>0</v>
      </c>
      <c r="BZ11" s="4">
        <v>0</v>
      </c>
      <c r="CA11" s="4">
        <v>0</v>
      </c>
      <c r="CB11" s="4">
        <v>0</v>
      </c>
      <c r="CC11" s="4">
        <v>0</v>
      </c>
      <c r="CD11" s="4">
        <v>0</v>
      </c>
    </row>
    <row r="12" spans="1:82" hidden="1" outlineLevel="1" x14ac:dyDescent="0.2">
      <c r="A12">
        <f t="shared" si="2"/>
        <v>2009</v>
      </c>
      <c r="B12" s="48">
        <v>39814</v>
      </c>
      <c r="C12" s="169">
        <v>0</v>
      </c>
      <c r="D12" s="169">
        <v>0</v>
      </c>
      <c r="E12" s="169">
        <v>0</v>
      </c>
      <c r="F12" s="169">
        <v>0</v>
      </c>
      <c r="G12" s="169">
        <v>0</v>
      </c>
      <c r="H12" s="169">
        <v>0</v>
      </c>
      <c r="I12" s="169">
        <v>0</v>
      </c>
      <c r="J12" s="169">
        <v>0</v>
      </c>
      <c r="K12" s="169">
        <v>0</v>
      </c>
      <c r="L12" s="169">
        <v>0</v>
      </c>
      <c r="M12" s="169">
        <v>0</v>
      </c>
      <c r="N12" s="169">
        <v>0</v>
      </c>
      <c r="O12" s="169">
        <v>0</v>
      </c>
      <c r="P12" s="169">
        <v>0</v>
      </c>
      <c r="Q12" s="169">
        <v>0</v>
      </c>
      <c r="R12" s="169">
        <v>0</v>
      </c>
      <c r="S12" s="169">
        <v>0</v>
      </c>
      <c r="T12" s="169">
        <v>0</v>
      </c>
      <c r="U12" s="169">
        <v>0</v>
      </c>
      <c r="V12" s="169">
        <v>0</v>
      </c>
      <c r="W12" s="267">
        <v>0</v>
      </c>
      <c r="X12" s="169">
        <v>0</v>
      </c>
      <c r="Y12" s="169">
        <v>0</v>
      </c>
      <c r="Z12" s="169">
        <v>0</v>
      </c>
      <c r="AA12" s="169">
        <v>0</v>
      </c>
      <c r="AB12" s="169">
        <v>0</v>
      </c>
      <c r="AC12" s="169">
        <v>0</v>
      </c>
      <c r="AD12" s="169">
        <v>0</v>
      </c>
      <c r="AE12" s="169">
        <v>0</v>
      </c>
      <c r="AF12" s="169">
        <v>0</v>
      </c>
      <c r="AG12" s="169">
        <v>0</v>
      </c>
      <c r="AH12" s="169">
        <v>0</v>
      </c>
      <c r="AI12" s="169">
        <v>29751.360000000001</v>
      </c>
      <c r="AJ12" s="169">
        <v>29751.360000000001</v>
      </c>
      <c r="AK12" s="169">
        <v>29751.360000000001</v>
      </c>
      <c r="AL12" s="4"/>
      <c r="AM12" s="15">
        <v>2</v>
      </c>
      <c r="AN12" s="169">
        <f>RevReqSumR!AB12</f>
        <v>0</v>
      </c>
      <c r="AO12" s="276">
        <v>1</v>
      </c>
      <c r="AP12" s="4"/>
      <c r="AQ12" s="4">
        <v>0</v>
      </c>
      <c r="AR12" s="4">
        <v>0</v>
      </c>
      <c r="AS12" s="4">
        <v>0</v>
      </c>
      <c r="AT12" s="4">
        <v>0</v>
      </c>
      <c r="AU12" s="4">
        <v>0</v>
      </c>
      <c r="AV12" s="4">
        <v>0</v>
      </c>
      <c r="AW12" s="4">
        <v>0</v>
      </c>
      <c r="AX12" s="4">
        <v>0</v>
      </c>
      <c r="AY12" s="4">
        <v>0</v>
      </c>
      <c r="AZ12" s="4">
        <v>0</v>
      </c>
      <c r="BA12" s="4">
        <v>0</v>
      </c>
      <c r="BB12" s="4">
        <v>0</v>
      </c>
      <c r="BC12" s="4">
        <v>0</v>
      </c>
      <c r="BD12" s="4">
        <v>0</v>
      </c>
      <c r="BE12" s="4">
        <v>0</v>
      </c>
      <c r="BF12" s="4">
        <v>0</v>
      </c>
      <c r="BG12" s="4">
        <v>0</v>
      </c>
      <c r="BH12" s="4">
        <v>0</v>
      </c>
      <c r="BI12" s="4">
        <v>0</v>
      </c>
      <c r="BJ12" s="4">
        <v>0</v>
      </c>
      <c r="BK12" s="4">
        <v>0</v>
      </c>
      <c r="BL12" s="4">
        <v>0</v>
      </c>
      <c r="BM12" s="4">
        <v>0</v>
      </c>
      <c r="BN12" s="4">
        <v>0</v>
      </c>
      <c r="BO12" s="4">
        <v>0</v>
      </c>
      <c r="BP12" s="4">
        <v>0</v>
      </c>
      <c r="BQ12" s="4">
        <v>0</v>
      </c>
      <c r="BR12" s="4">
        <v>0</v>
      </c>
      <c r="BS12" s="4">
        <v>0</v>
      </c>
      <c r="BT12" s="4">
        <v>0</v>
      </c>
      <c r="BU12" s="4">
        <v>0</v>
      </c>
      <c r="BV12" s="4">
        <v>0</v>
      </c>
      <c r="BW12" s="4">
        <v>0</v>
      </c>
      <c r="BX12" s="4">
        <v>0</v>
      </c>
      <c r="BY12" s="4">
        <v>0</v>
      </c>
      <c r="BZ12" s="4">
        <v>0</v>
      </c>
      <c r="CA12" s="4">
        <v>0</v>
      </c>
      <c r="CB12" s="4">
        <v>0</v>
      </c>
      <c r="CC12" s="4">
        <v>0</v>
      </c>
      <c r="CD12" s="4">
        <v>0</v>
      </c>
    </row>
    <row r="13" spans="1:82" hidden="1" outlineLevel="1" x14ac:dyDescent="0.2">
      <c r="A13">
        <f t="shared" si="2"/>
        <v>2009</v>
      </c>
      <c r="B13" s="48">
        <v>39845</v>
      </c>
      <c r="C13" s="169">
        <v>1967004.23</v>
      </c>
      <c r="D13" s="169">
        <v>0</v>
      </c>
      <c r="E13" s="169">
        <v>4475.46</v>
      </c>
      <c r="F13" s="169">
        <v>0</v>
      </c>
      <c r="G13" s="169">
        <v>0</v>
      </c>
      <c r="H13" s="169">
        <v>4475.46</v>
      </c>
      <c r="I13" s="169">
        <v>4475.46</v>
      </c>
      <c r="J13" s="169">
        <v>0</v>
      </c>
      <c r="K13" s="169">
        <v>0</v>
      </c>
      <c r="L13" s="169">
        <v>0</v>
      </c>
      <c r="M13" s="169">
        <v>0</v>
      </c>
      <c r="N13" s="169">
        <v>0</v>
      </c>
      <c r="O13" s="169">
        <v>4475.46</v>
      </c>
      <c r="P13" s="169">
        <v>1967004.23</v>
      </c>
      <c r="Q13" s="169">
        <v>1971479.69</v>
      </c>
      <c r="R13" s="169">
        <v>0</v>
      </c>
      <c r="S13" s="169">
        <v>0</v>
      </c>
      <c r="T13" s="169">
        <v>0</v>
      </c>
      <c r="U13" s="169">
        <v>0</v>
      </c>
      <c r="V13" s="169">
        <v>0</v>
      </c>
      <c r="W13" s="267">
        <v>0</v>
      </c>
      <c r="X13" s="169">
        <v>0</v>
      </c>
      <c r="Y13" s="169">
        <v>0</v>
      </c>
      <c r="Z13" s="169">
        <v>0</v>
      </c>
      <c r="AA13" s="169">
        <v>0</v>
      </c>
      <c r="AB13" s="169">
        <v>0</v>
      </c>
      <c r="AC13" s="169">
        <v>0</v>
      </c>
      <c r="AD13" s="169">
        <v>0</v>
      </c>
      <c r="AE13" s="169">
        <v>0</v>
      </c>
      <c r="AF13" s="169">
        <v>0</v>
      </c>
      <c r="AG13" s="169">
        <v>0</v>
      </c>
      <c r="AH13" s="169">
        <v>0</v>
      </c>
      <c r="AI13" s="169">
        <v>21443.109999999997</v>
      </c>
      <c r="AJ13" s="169">
        <v>21443.109999999997</v>
      </c>
      <c r="AK13" s="169">
        <v>21443.109999999997</v>
      </c>
      <c r="AL13" s="4"/>
      <c r="AM13" s="15">
        <v>2</v>
      </c>
      <c r="AN13" s="169">
        <f>RevReqSumR!AB13</f>
        <v>0</v>
      </c>
      <c r="AO13" s="276">
        <v>1</v>
      </c>
      <c r="AP13" s="4"/>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row>
    <row r="14" spans="1:82" hidden="1" outlineLevel="1" x14ac:dyDescent="0.2">
      <c r="A14">
        <f t="shared" si="2"/>
        <v>2009</v>
      </c>
      <c r="B14" s="48">
        <v>39873</v>
      </c>
      <c r="C14" s="169">
        <v>4705527</v>
      </c>
      <c r="D14" s="169">
        <v>0</v>
      </c>
      <c r="E14" s="169">
        <v>25748.480000000003</v>
      </c>
      <c r="F14" s="169">
        <v>0</v>
      </c>
      <c r="G14" s="169">
        <v>0</v>
      </c>
      <c r="H14" s="169">
        <v>25748.480000000003</v>
      </c>
      <c r="I14" s="169">
        <v>25748.480000000003</v>
      </c>
      <c r="J14" s="169">
        <v>0</v>
      </c>
      <c r="K14" s="169">
        <v>51300</v>
      </c>
      <c r="L14" s="169">
        <v>0</v>
      </c>
      <c r="M14" s="169">
        <v>30223.940000000002</v>
      </c>
      <c r="N14" s="169">
        <v>21076.059999999998</v>
      </c>
      <c r="O14" s="169">
        <v>0</v>
      </c>
      <c r="P14" s="169">
        <v>6651455.1700000009</v>
      </c>
      <c r="Q14" s="169">
        <v>6651455.1700000009</v>
      </c>
      <c r="R14" s="169">
        <v>49935.96</v>
      </c>
      <c r="S14" s="169">
        <v>0</v>
      </c>
      <c r="T14" s="169">
        <v>0</v>
      </c>
      <c r="U14" s="169">
        <v>49935.96</v>
      </c>
      <c r="V14" s="169">
        <v>15.199685358904111</v>
      </c>
      <c r="W14" s="267">
        <v>49790.42</v>
      </c>
      <c r="X14" s="169">
        <v>0</v>
      </c>
      <c r="Y14" s="169">
        <v>1364.04</v>
      </c>
      <c r="Z14" s="169">
        <v>0</v>
      </c>
      <c r="AA14" s="169">
        <v>0</v>
      </c>
      <c r="AB14" s="169">
        <v>0</v>
      </c>
      <c r="AC14" s="169">
        <v>0</v>
      </c>
      <c r="AD14" s="169">
        <v>0</v>
      </c>
      <c r="AE14" s="169">
        <v>0</v>
      </c>
      <c r="AF14" s="169">
        <v>0</v>
      </c>
      <c r="AG14" s="169">
        <v>0</v>
      </c>
      <c r="AH14" s="169">
        <v>0</v>
      </c>
      <c r="AI14" s="169">
        <v>74940.800000000017</v>
      </c>
      <c r="AJ14" s="169">
        <v>126110.45968535892</v>
      </c>
      <c r="AK14" s="169">
        <v>126110.45968535892</v>
      </c>
      <c r="AL14" s="4"/>
      <c r="AM14" s="15">
        <v>2</v>
      </c>
      <c r="AN14" s="169">
        <f>RevReqSumR!AB14</f>
        <v>0</v>
      </c>
      <c r="AO14" s="276">
        <v>1</v>
      </c>
      <c r="AP14" s="4"/>
      <c r="AQ14" s="4">
        <v>0</v>
      </c>
      <c r="AR14" s="4">
        <v>0</v>
      </c>
      <c r="AS14" s="4">
        <v>0</v>
      </c>
      <c r="AT14" s="4">
        <v>0</v>
      </c>
      <c r="AU14" s="4">
        <v>0</v>
      </c>
      <c r="AV14" s="4">
        <v>0</v>
      </c>
      <c r="AW14" s="4">
        <v>0</v>
      </c>
      <c r="AX14" s="4">
        <v>0</v>
      </c>
      <c r="AY14" s="4">
        <v>0</v>
      </c>
      <c r="AZ14" s="4">
        <v>0</v>
      </c>
      <c r="BA14" s="4">
        <v>0</v>
      </c>
      <c r="BB14" s="4">
        <v>0</v>
      </c>
      <c r="BC14" s="4">
        <v>0</v>
      </c>
      <c r="BD14" s="4">
        <v>0</v>
      </c>
      <c r="BE14" s="4">
        <v>0</v>
      </c>
      <c r="BF14" s="4">
        <v>0</v>
      </c>
      <c r="BG14" s="4">
        <v>0</v>
      </c>
      <c r="BH14" s="4">
        <v>0</v>
      </c>
      <c r="BI14" s="4">
        <v>0</v>
      </c>
      <c r="BJ14" s="4">
        <v>0</v>
      </c>
      <c r="BK14" s="4">
        <v>0</v>
      </c>
      <c r="BL14" s="4">
        <v>0</v>
      </c>
      <c r="BM14" s="4">
        <v>0</v>
      </c>
      <c r="BN14" s="4">
        <v>0</v>
      </c>
      <c r="BO14" s="4">
        <v>0</v>
      </c>
      <c r="BP14" s="4">
        <v>0</v>
      </c>
      <c r="BQ14" s="4">
        <v>0</v>
      </c>
      <c r="BR14" s="4">
        <v>0</v>
      </c>
      <c r="BS14" s="4">
        <v>0</v>
      </c>
      <c r="BT14" s="4">
        <v>0</v>
      </c>
      <c r="BU14" s="4">
        <v>0</v>
      </c>
      <c r="BV14" s="4">
        <v>0</v>
      </c>
      <c r="BW14" s="4">
        <v>0</v>
      </c>
      <c r="BX14" s="4">
        <v>0</v>
      </c>
      <c r="BY14" s="4">
        <v>0</v>
      </c>
      <c r="BZ14" s="4">
        <v>0</v>
      </c>
      <c r="CA14" s="4">
        <v>0</v>
      </c>
      <c r="CB14" s="4">
        <v>0</v>
      </c>
      <c r="CC14" s="4">
        <v>0</v>
      </c>
      <c r="CD14" s="4">
        <v>0</v>
      </c>
    </row>
    <row r="15" spans="1:82" hidden="1" outlineLevel="1" x14ac:dyDescent="0.2">
      <c r="A15">
        <f t="shared" si="2"/>
        <v>2009</v>
      </c>
      <c r="B15" s="48">
        <v>39904</v>
      </c>
      <c r="C15" s="169">
        <v>1799426</v>
      </c>
      <c r="D15" s="169">
        <v>0</v>
      </c>
      <c r="E15" s="169">
        <v>72250.331738461551</v>
      </c>
      <c r="F15" s="169">
        <v>0</v>
      </c>
      <c r="G15" s="169">
        <v>66.901738461538471</v>
      </c>
      <c r="H15" s="169">
        <v>72183.430000000008</v>
      </c>
      <c r="I15" s="169">
        <v>72089.100000000006</v>
      </c>
      <c r="J15" s="169">
        <v>94.33</v>
      </c>
      <c r="K15" s="169">
        <v>124450</v>
      </c>
      <c r="L15" s="169">
        <v>0</v>
      </c>
      <c r="M15" s="169">
        <v>72183.430000000008</v>
      </c>
      <c r="N15" s="169">
        <v>52266.569999999992</v>
      </c>
      <c r="O15" s="169">
        <v>0</v>
      </c>
      <c r="P15" s="169">
        <v>8398614.6000000015</v>
      </c>
      <c r="Q15" s="169">
        <v>8398614.6000000015</v>
      </c>
      <c r="R15" s="169">
        <v>122314.7</v>
      </c>
      <c r="S15" s="169">
        <v>0</v>
      </c>
      <c r="T15" s="169">
        <v>0</v>
      </c>
      <c r="U15" s="169">
        <v>172250.66</v>
      </c>
      <c r="V15" s="169">
        <v>493.22114479452057</v>
      </c>
      <c r="W15" s="267">
        <v>0</v>
      </c>
      <c r="X15" s="169">
        <v>0</v>
      </c>
      <c r="Y15" s="169">
        <v>2135.2999999999902</v>
      </c>
      <c r="Z15" s="169">
        <v>0</v>
      </c>
      <c r="AA15" s="169">
        <v>0</v>
      </c>
      <c r="AB15" s="169">
        <v>0</v>
      </c>
      <c r="AC15" s="169">
        <v>0</v>
      </c>
      <c r="AD15" s="169">
        <v>0</v>
      </c>
      <c r="AE15" s="169">
        <v>0</v>
      </c>
      <c r="AF15" s="169">
        <v>0</v>
      </c>
      <c r="AG15" s="169">
        <v>0</v>
      </c>
      <c r="AH15" s="169">
        <v>0</v>
      </c>
      <c r="AI15" s="169">
        <v>58397.75</v>
      </c>
      <c r="AJ15" s="169">
        <v>61093.172883256055</v>
      </c>
      <c r="AK15" s="169">
        <v>61093.172883256047</v>
      </c>
      <c r="AL15" s="4"/>
      <c r="AM15" s="15">
        <v>2</v>
      </c>
      <c r="AN15" s="169">
        <f>RevReqSumR!AB15</f>
        <v>0</v>
      </c>
      <c r="AO15" s="276">
        <v>1</v>
      </c>
      <c r="AP15" s="4"/>
      <c r="AQ15" s="4">
        <v>0</v>
      </c>
      <c r="AR15" s="4">
        <v>0</v>
      </c>
      <c r="AS15" s="4">
        <v>0</v>
      </c>
      <c r="AT15" s="4">
        <v>0</v>
      </c>
      <c r="AU15" s="4">
        <v>0</v>
      </c>
      <c r="AV15" s="4">
        <v>0</v>
      </c>
      <c r="AW15" s="4">
        <v>0</v>
      </c>
      <c r="AX15" s="4">
        <v>0</v>
      </c>
      <c r="AY15" s="4">
        <v>0</v>
      </c>
      <c r="AZ15" s="4">
        <v>0</v>
      </c>
      <c r="BA15" s="4">
        <v>0</v>
      </c>
      <c r="BB15" s="4">
        <v>0</v>
      </c>
      <c r="BC15" s="4">
        <v>0</v>
      </c>
      <c r="BD15" s="4">
        <v>0</v>
      </c>
      <c r="BE15" s="4">
        <v>0</v>
      </c>
      <c r="BF15" s="4">
        <v>0</v>
      </c>
      <c r="BG15" s="4">
        <v>0</v>
      </c>
      <c r="BH15" s="4">
        <v>0</v>
      </c>
      <c r="BI15" s="4">
        <v>0</v>
      </c>
      <c r="BJ15" s="4">
        <v>0</v>
      </c>
      <c r="BK15" s="4">
        <v>0</v>
      </c>
      <c r="BL15" s="4">
        <v>0</v>
      </c>
      <c r="BM15" s="4">
        <v>0</v>
      </c>
      <c r="BN15" s="4">
        <v>0</v>
      </c>
      <c r="BO15" s="4">
        <v>0</v>
      </c>
      <c r="BP15" s="4">
        <v>0</v>
      </c>
      <c r="BQ15" s="4">
        <v>0</v>
      </c>
      <c r="BR15" s="4">
        <v>0</v>
      </c>
      <c r="BS15" s="4">
        <v>0</v>
      </c>
      <c r="BT15" s="4">
        <v>0</v>
      </c>
      <c r="BU15" s="4">
        <v>0</v>
      </c>
      <c r="BV15" s="4">
        <v>0</v>
      </c>
      <c r="BW15" s="4">
        <v>0</v>
      </c>
      <c r="BX15" s="4">
        <v>0</v>
      </c>
      <c r="BY15" s="4">
        <v>0</v>
      </c>
      <c r="BZ15" s="4">
        <v>0</v>
      </c>
      <c r="CA15" s="4">
        <v>0</v>
      </c>
      <c r="CB15" s="4">
        <v>0</v>
      </c>
      <c r="CC15" s="4">
        <v>0</v>
      </c>
      <c r="CD15" s="4">
        <v>0</v>
      </c>
    </row>
    <row r="16" spans="1:82" hidden="1" outlineLevel="1" x14ac:dyDescent="0.2">
      <c r="A16">
        <f t="shared" si="2"/>
        <v>2009</v>
      </c>
      <c r="B16" s="48">
        <v>39934</v>
      </c>
      <c r="C16" s="169">
        <v>1747344</v>
      </c>
      <c r="D16" s="169">
        <v>0</v>
      </c>
      <c r="E16" s="169">
        <v>84508.053692307702</v>
      </c>
      <c r="F16" s="169">
        <v>0</v>
      </c>
      <c r="G16" s="169">
        <v>69.433692307692326</v>
      </c>
      <c r="H16" s="169">
        <v>84438.62000000001</v>
      </c>
      <c r="I16" s="169">
        <v>84340.720000000016</v>
      </c>
      <c r="J16" s="169">
        <v>97.9</v>
      </c>
      <c r="K16" s="169">
        <v>193767.25</v>
      </c>
      <c r="L16" s="169">
        <v>0</v>
      </c>
      <c r="M16" s="169">
        <v>84438.62000000001</v>
      </c>
      <c r="N16" s="169">
        <v>109328.62999999999</v>
      </c>
      <c r="O16" s="169">
        <v>0</v>
      </c>
      <c r="P16" s="169">
        <v>10036629.970000001</v>
      </c>
      <c r="Q16" s="169">
        <v>10036629.970000001</v>
      </c>
      <c r="R16" s="169">
        <v>193767.25</v>
      </c>
      <c r="S16" s="169">
        <v>0</v>
      </c>
      <c r="T16" s="169">
        <v>0</v>
      </c>
      <c r="U16" s="169">
        <v>366017.91000000003</v>
      </c>
      <c r="V16" s="169">
        <v>1684.317916660274</v>
      </c>
      <c r="W16" s="267">
        <v>0</v>
      </c>
      <c r="X16" s="169">
        <v>0</v>
      </c>
      <c r="Y16" s="169">
        <v>0</v>
      </c>
      <c r="Z16" s="169">
        <v>0</v>
      </c>
      <c r="AA16" s="169">
        <v>0</v>
      </c>
      <c r="AB16" s="169">
        <v>0</v>
      </c>
      <c r="AC16" s="169">
        <v>0</v>
      </c>
      <c r="AD16" s="169">
        <v>0</v>
      </c>
      <c r="AE16" s="169">
        <v>0</v>
      </c>
      <c r="AF16" s="169">
        <v>0</v>
      </c>
      <c r="AG16" s="169">
        <v>0</v>
      </c>
      <c r="AH16" s="169">
        <v>0</v>
      </c>
      <c r="AI16" s="169">
        <v>59178.53</v>
      </c>
      <c r="AJ16" s="169">
        <v>60932.281608967947</v>
      </c>
      <c r="AK16" s="169">
        <v>60932.281608967962</v>
      </c>
      <c r="AL16" s="4"/>
      <c r="AM16" s="15">
        <v>1</v>
      </c>
      <c r="AN16" s="169">
        <f>RevReqSumR!AB16</f>
        <v>0</v>
      </c>
      <c r="AO16" s="276">
        <v>1</v>
      </c>
      <c r="AP16" s="4"/>
      <c r="AQ16" s="4">
        <v>0</v>
      </c>
      <c r="AR16" s="4">
        <v>0</v>
      </c>
      <c r="AS16" s="4">
        <v>0</v>
      </c>
      <c r="AT16" s="4">
        <v>0</v>
      </c>
      <c r="AU16" s="4">
        <v>0</v>
      </c>
      <c r="AV16" s="4">
        <v>0</v>
      </c>
      <c r="AW16" s="4">
        <v>0</v>
      </c>
      <c r="AX16" s="4">
        <v>0</v>
      </c>
      <c r="AY16" s="4">
        <v>0</v>
      </c>
      <c r="AZ16" s="4">
        <v>0</v>
      </c>
      <c r="BA16" s="4">
        <v>0</v>
      </c>
      <c r="BB16" s="4">
        <v>0</v>
      </c>
      <c r="BC16" s="4">
        <v>0</v>
      </c>
      <c r="BD16" s="4">
        <v>0</v>
      </c>
      <c r="BE16" s="4">
        <v>0</v>
      </c>
      <c r="BF16" s="4">
        <v>0</v>
      </c>
      <c r="BG16" s="4">
        <v>0</v>
      </c>
      <c r="BH16" s="4">
        <v>0</v>
      </c>
      <c r="BI16" s="4">
        <v>0</v>
      </c>
      <c r="BJ16" s="4">
        <v>0</v>
      </c>
      <c r="BK16" s="4">
        <v>0</v>
      </c>
      <c r="BL16" s="4">
        <v>0</v>
      </c>
      <c r="BM16" s="4">
        <v>0</v>
      </c>
      <c r="BN16" s="4">
        <v>0</v>
      </c>
      <c r="BO16" s="4">
        <v>0</v>
      </c>
      <c r="BP16" s="4">
        <v>0</v>
      </c>
      <c r="BQ16" s="4">
        <v>0</v>
      </c>
      <c r="BR16" s="4">
        <v>0</v>
      </c>
      <c r="BS16" s="4">
        <v>0</v>
      </c>
      <c r="BT16" s="4">
        <v>0</v>
      </c>
      <c r="BU16" s="4">
        <v>0</v>
      </c>
      <c r="BV16" s="4">
        <v>0</v>
      </c>
      <c r="BW16" s="4">
        <v>0</v>
      </c>
      <c r="BX16" s="4">
        <v>0</v>
      </c>
      <c r="BY16" s="4">
        <v>0</v>
      </c>
      <c r="BZ16" s="4">
        <v>0</v>
      </c>
      <c r="CA16" s="4">
        <v>0</v>
      </c>
      <c r="CB16" s="4">
        <v>0</v>
      </c>
      <c r="CC16" s="4">
        <v>0</v>
      </c>
      <c r="CD16" s="4">
        <v>0</v>
      </c>
    </row>
    <row r="17" spans="1:82" hidden="1" outlineLevel="1" x14ac:dyDescent="0.2">
      <c r="A17">
        <f t="shared" si="2"/>
        <v>2009</v>
      </c>
      <c r="B17" s="48">
        <v>39965</v>
      </c>
      <c r="C17" s="169">
        <v>2277668</v>
      </c>
      <c r="D17" s="169">
        <v>0</v>
      </c>
      <c r="E17" s="169">
        <v>95124.488784615387</v>
      </c>
      <c r="F17" s="169">
        <v>0</v>
      </c>
      <c r="G17" s="169">
        <v>123.83878461538464</v>
      </c>
      <c r="H17" s="169">
        <v>95000.650000000009</v>
      </c>
      <c r="I17" s="169">
        <v>94826.040000000008</v>
      </c>
      <c r="J17" s="169">
        <v>174.61</v>
      </c>
      <c r="K17" s="169">
        <v>293605.65999999997</v>
      </c>
      <c r="L17" s="169">
        <v>0</v>
      </c>
      <c r="M17" s="169">
        <v>95000.650000000009</v>
      </c>
      <c r="N17" s="169">
        <v>198605.00999999995</v>
      </c>
      <c r="O17" s="169">
        <v>0</v>
      </c>
      <c r="P17" s="169">
        <v>12115692.960000001</v>
      </c>
      <c r="Q17" s="169">
        <v>12115692.960000001</v>
      </c>
      <c r="R17" s="169">
        <v>293605.65999999997</v>
      </c>
      <c r="S17" s="169">
        <v>0</v>
      </c>
      <c r="T17" s="169">
        <v>0</v>
      </c>
      <c r="U17" s="169">
        <v>659623.57000000007</v>
      </c>
      <c r="V17" s="169">
        <v>3431.6637886465755</v>
      </c>
      <c r="W17" s="267">
        <v>0</v>
      </c>
      <c r="X17" s="169">
        <v>0</v>
      </c>
      <c r="Y17" s="169">
        <v>0</v>
      </c>
      <c r="Z17" s="169">
        <v>0</v>
      </c>
      <c r="AA17" s="169">
        <v>0</v>
      </c>
      <c r="AB17" s="169">
        <v>0</v>
      </c>
      <c r="AC17" s="169">
        <v>0</v>
      </c>
      <c r="AD17" s="169">
        <v>0</v>
      </c>
      <c r="AE17" s="169">
        <v>0</v>
      </c>
      <c r="AF17" s="169">
        <v>0</v>
      </c>
      <c r="AG17" s="169">
        <v>0</v>
      </c>
      <c r="AH17" s="169">
        <v>0</v>
      </c>
      <c r="AI17" s="169">
        <v>-93516.870000000024</v>
      </c>
      <c r="AJ17" s="169">
        <v>-89961.367426738056</v>
      </c>
      <c r="AK17" s="169">
        <v>-89961.36742673807</v>
      </c>
      <c r="AL17" s="4"/>
      <c r="AM17" s="15">
        <v>2</v>
      </c>
      <c r="AN17" s="169">
        <f>RevReqSumR!AB17</f>
        <v>0</v>
      </c>
      <c r="AO17" s="276">
        <v>1</v>
      </c>
      <c r="AP17" s="4"/>
      <c r="AQ17" s="4">
        <v>0</v>
      </c>
      <c r="AR17" s="4">
        <v>0</v>
      </c>
      <c r="AS17" s="4">
        <v>0</v>
      </c>
      <c r="AT17" s="4">
        <v>0</v>
      </c>
      <c r="AU17" s="4">
        <v>0</v>
      </c>
      <c r="AV17" s="4">
        <v>0</v>
      </c>
      <c r="AW17" s="4">
        <v>0</v>
      </c>
      <c r="AX17" s="4">
        <v>0</v>
      </c>
      <c r="AY17" s="4">
        <v>0</v>
      </c>
      <c r="AZ17" s="4">
        <v>0</v>
      </c>
      <c r="BA17" s="4">
        <v>0</v>
      </c>
      <c r="BB17" s="4">
        <v>0</v>
      </c>
      <c r="BC17" s="4">
        <v>0</v>
      </c>
      <c r="BD17" s="4">
        <v>0</v>
      </c>
      <c r="BE17" s="4">
        <v>0</v>
      </c>
      <c r="BF17" s="4">
        <v>0</v>
      </c>
      <c r="BG17" s="4">
        <v>0</v>
      </c>
      <c r="BH17" s="4">
        <v>0</v>
      </c>
      <c r="BI17" s="4">
        <v>0</v>
      </c>
      <c r="BJ17" s="4">
        <v>0</v>
      </c>
      <c r="BK17" s="4">
        <v>0</v>
      </c>
      <c r="BL17" s="4">
        <v>0</v>
      </c>
      <c r="BM17" s="4">
        <v>0</v>
      </c>
      <c r="BN17" s="4">
        <v>0</v>
      </c>
      <c r="BO17" s="4">
        <v>0</v>
      </c>
      <c r="BP17" s="4">
        <v>0</v>
      </c>
      <c r="BQ17" s="4">
        <v>0</v>
      </c>
      <c r="BR17" s="4">
        <v>0</v>
      </c>
      <c r="BS17" s="4">
        <v>0</v>
      </c>
      <c r="BT17" s="4">
        <v>0</v>
      </c>
      <c r="BU17" s="4">
        <v>0</v>
      </c>
      <c r="BV17" s="4">
        <v>0</v>
      </c>
      <c r="BW17" s="4">
        <v>0</v>
      </c>
      <c r="BX17" s="4">
        <v>0</v>
      </c>
      <c r="BY17" s="4">
        <v>0</v>
      </c>
      <c r="BZ17" s="4">
        <v>0</v>
      </c>
      <c r="CA17" s="4">
        <v>0</v>
      </c>
      <c r="CB17" s="4">
        <v>0</v>
      </c>
      <c r="CC17" s="4">
        <v>0</v>
      </c>
      <c r="CD17" s="4">
        <v>0</v>
      </c>
    </row>
    <row r="18" spans="1:82" hidden="1" outlineLevel="1" x14ac:dyDescent="0.2">
      <c r="A18">
        <f t="shared" si="2"/>
        <v>2009</v>
      </c>
      <c r="B18" s="48">
        <v>39995</v>
      </c>
      <c r="C18" s="169">
        <v>0</v>
      </c>
      <c r="D18" s="169">
        <v>0</v>
      </c>
      <c r="E18" s="169">
        <v>114261.25259999998</v>
      </c>
      <c r="F18" s="169">
        <v>0</v>
      </c>
      <c r="G18" s="169">
        <v>173.61260000000004</v>
      </c>
      <c r="H18" s="169">
        <v>114087.63999999998</v>
      </c>
      <c r="I18" s="169">
        <v>113842.84999999999</v>
      </c>
      <c r="J18" s="169">
        <v>244.79000000000002</v>
      </c>
      <c r="K18" s="169">
        <v>200848.88</v>
      </c>
      <c r="L18" s="169">
        <v>0</v>
      </c>
      <c r="M18" s="169">
        <v>114087.63999999998</v>
      </c>
      <c r="N18" s="169">
        <v>86761.24000000002</v>
      </c>
      <c r="O18" s="169">
        <v>0</v>
      </c>
      <c r="P18" s="169">
        <v>12028931.720000001</v>
      </c>
      <c r="Q18" s="169">
        <v>12028931.720000001</v>
      </c>
      <c r="R18" s="169">
        <v>200848.88</v>
      </c>
      <c r="S18" s="169">
        <v>0</v>
      </c>
      <c r="T18" s="169">
        <v>0</v>
      </c>
      <c r="U18" s="169">
        <v>860472.45000000007</v>
      </c>
      <c r="V18" s="169">
        <v>6285.2708164520554</v>
      </c>
      <c r="W18" s="267">
        <v>0</v>
      </c>
      <c r="X18" s="169">
        <v>0</v>
      </c>
      <c r="Y18" s="169">
        <v>0</v>
      </c>
      <c r="Z18" s="169">
        <v>0</v>
      </c>
      <c r="AA18" s="169">
        <v>0</v>
      </c>
      <c r="AB18" s="169">
        <v>0</v>
      </c>
      <c r="AC18" s="169">
        <v>0</v>
      </c>
      <c r="AD18" s="169">
        <v>0</v>
      </c>
      <c r="AE18" s="169">
        <v>0</v>
      </c>
      <c r="AF18" s="169">
        <v>0</v>
      </c>
      <c r="AG18" s="169">
        <v>0</v>
      </c>
      <c r="AH18" s="169">
        <v>0</v>
      </c>
      <c r="AI18" s="169">
        <v>217754.71999999997</v>
      </c>
      <c r="AJ18" s="169">
        <v>224213.60341645201</v>
      </c>
      <c r="AK18" s="169">
        <v>224213.60341645204</v>
      </c>
      <c r="AL18" s="4"/>
      <c r="AM18" s="15">
        <v>2</v>
      </c>
      <c r="AN18" s="169">
        <f>RevReqSumR!AB18</f>
        <v>0</v>
      </c>
      <c r="AO18" s="276">
        <v>1</v>
      </c>
      <c r="AP18" s="4"/>
      <c r="AQ18" s="4">
        <v>0</v>
      </c>
      <c r="AR18" s="4">
        <v>0</v>
      </c>
      <c r="AS18" s="4">
        <v>0</v>
      </c>
      <c r="AT18" s="4">
        <v>0</v>
      </c>
      <c r="AU18" s="4">
        <v>0</v>
      </c>
      <c r="AV18" s="4">
        <v>0</v>
      </c>
      <c r="AW18" s="4">
        <v>0</v>
      </c>
      <c r="AX18" s="4">
        <v>0</v>
      </c>
      <c r="AY18" s="4">
        <v>0</v>
      </c>
      <c r="AZ18" s="4">
        <v>0</v>
      </c>
      <c r="BA18" s="4">
        <v>0</v>
      </c>
      <c r="BB18" s="4">
        <v>0</v>
      </c>
      <c r="BC18" s="4">
        <v>0</v>
      </c>
      <c r="BD18" s="4">
        <v>0</v>
      </c>
      <c r="BE18" s="4">
        <v>0</v>
      </c>
      <c r="BF18" s="4">
        <v>0</v>
      </c>
      <c r="BG18" s="4">
        <v>0</v>
      </c>
      <c r="BH18" s="4">
        <v>0</v>
      </c>
      <c r="BI18" s="4">
        <v>0</v>
      </c>
      <c r="BJ18" s="4">
        <v>0</v>
      </c>
      <c r="BK18" s="4">
        <v>0</v>
      </c>
      <c r="BL18" s="4">
        <v>0</v>
      </c>
      <c r="BM18" s="4">
        <v>0</v>
      </c>
      <c r="BN18" s="4">
        <v>0</v>
      </c>
      <c r="BO18" s="4">
        <v>0</v>
      </c>
      <c r="BP18" s="4">
        <v>0</v>
      </c>
      <c r="BQ18" s="4">
        <v>0</v>
      </c>
      <c r="BR18" s="4">
        <v>0</v>
      </c>
      <c r="BS18" s="4">
        <v>0</v>
      </c>
      <c r="BT18" s="4">
        <v>0</v>
      </c>
      <c r="BU18" s="4">
        <v>0</v>
      </c>
      <c r="BV18" s="4">
        <v>0</v>
      </c>
      <c r="BW18" s="4">
        <v>0</v>
      </c>
      <c r="BX18" s="4">
        <v>0</v>
      </c>
      <c r="BY18" s="4">
        <v>0</v>
      </c>
      <c r="BZ18" s="4">
        <v>0</v>
      </c>
      <c r="CA18" s="4">
        <v>0</v>
      </c>
      <c r="CB18" s="4">
        <v>0</v>
      </c>
      <c r="CC18" s="4">
        <v>0</v>
      </c>
      <c r="CD18" s="4">
        <v>0</v>
      </c>
    </row>
    <row r="19" spans="1:82" hidden="1" outlineLevel="1" x14ac:dyDescent="0.2">
      <c r="A19">
        <f t="shared" si="2"/>
        <v>2009</v>
      </c>
      <c r="B19" s="48">
        <v>40026</v>
      </c>
      <c r="C19" s="169">
        <v>5635146.9100000001</v>
      </c>
      <c r="D19" s="169">
        <v>0</v>
      </c>
      <c r="E19" s="169">
        <v>123984.03023076923</v>
      </c>
      <c r="F19" s="169">
        <v>0</v>
      </c>
      <c r="G19" s="169">
        <v>333.09023076923086</v>
      </c>
      <c r="H19" s="169">
        <v>123650.94</v>
      </c>
      <c r="I19" s="169">
        <v>123181.29000000001</v>
      </c>
      <c r="J19" s="169">
        <v>469.65000000000003</v>
      </c>
      <c r="K19" s="169">
        <v>271988.76</v>
      </c>
      <c r="L19" s="169">
        <v>0</v>
      </c>
      <c r="M19" s="169">
        <v>123650.94</v>
      </c>
      <c r="N19" s="169">
        <v>148337.82</v>
      </c>
      <c r="O19" s="169">
        <v>0</v>
      </c>
      <c r="P19" s="169">
        <v>17515740.810000002</v>
      </c>
      <c r="Q19" s="169">
        <v>17515740.810000002</v>
      </c>
      <c r="R19" s="169">
        <v>271993.92</v>
      </c>
      <c r="S19" s="169">
        <v>930880</v>
      </c>
      <c r="T19" s="169">
        <v>271256.43000000005</v>
      </c>
      <c r="U19" s="169">
        <v>472842.80000000016</v>
      </c>
      <c r="V19" s="169">
        <v>4387.3197873095905</v>
      </c>
      <c r="W19" s="267">
        <v>0</v>
      </c>
      <c r="X19" s="169">
        <v>0</v>
      </c>
      <c r="Y19" s="169">
        <v>0</v>
      </c>
      <c r="Z19" s="169">
        <v>0</v>
      </c>
      <c r="AA19" s="169">
        <v>0</v>
      </c>
      <c r="AB19" s="169">
        <v>0</v>
      </c>
      <c r="AC19" s="169">
        <v>0</v>
      </c>
      <c r="AD19" s="169">
        <v>0</v>
      </c>
      <c r="AE19" s="169">
        <v>0</v>
      </c>
      <c r="AF19" s="169">
        <v>0</v>
      </c>
      <c r="AG19" s="169">
        <v>0</v>
      </c>
      <c r="AH19" s="169">
        <v>0</v>
      </c>
      <c r="AI19" s="169">
        <v>-77144.81</v>
      </c>
      <c r="AJ19" s="169">
        <v>-343680.82998192124</v>
      </c>
      <c r="AK19" s="169">
        <v>-343680.82998192124</v>
      </c>
      <c r="AL19" s="4"/>
      <c r="AM19" s="15">
        <v>2</v>
      </c>
      <c r="AN19" s="169">
        <f>RevReqSumR!AB19</f>
        <v>0</v>
      </c>
      <c r="AO19" s="276">
        <v>1</v>
      </c>
      <c r="AP19" s="4"/>
      <c r="AQ19" s="4">
        <v>0</v>
      </c>
      <c r="AR19" s="4">
        <v>0</v>
      </c>
      <c r="AS19" s="4">
        <v>0</v>
      </c>
      <c r="AT19" s="4">
        <v>0</v>
      </c>
      <c r="AU19" s="4">
        <v>0</v>
      </c>
      <c r="AV19" s="4">
        <v>0</v>
      </c>
      <c r="AW19" s="4">
        <v>0</v>
      </c>
      <c r="AX19" s="4">
        <v>0</v>
      </c>
      <c r="AY19" s="4">
        <v>0</v>
      </c>
      <c r="AZ19" s="4">
        <v>0</v>
      </c>
      <c r="BA19" s="4">
        <v>0</v>
      </c>
      <c r="BB19" s="4">
        <v>0</v>
      </c>
      <c r="BC19" s="4">
        <v>0</v>
      </c>
      <c r="BD19" s="4">
        <v>0</v>
      </c>
      <c r="BE19" s="4">
        <v>0</v>
      </c>
      <c r="BF19" s="4">
        <v>0</v>
      </c>
      <c r="BG19" s="4">
        <v>0</v>
      </c>
      <c r="BH19" s="4">
        <v>0</v>
      </c>
      <c r="BI19" s="4">
        <v>0</v>
      </c>
      <c r="BJ19" s="4">
        <v>0</v>
      </c>
      <c r="BK19" s="4">
        <v>0</v>
      </c>
      <c r="BL19" s="4">
        <v>0</v>
      </c>
      <c r="BM19" s="4">
        <v>0</v>
      </c>
      <c r="BN19" s="4">
        <v>0</v>
      </c>
      <c r="BO19" s="4">
        <v>0</v>
      </c>
      <c r="BP19" s="4">
        <v>0</v>
      </c>
      <c r="BQ19" s="4">
        <v>0</v>
      </c>
      <c r="BR19" s="4">
        <v>0</v>
      </c>
      <c r="BS19" s="4">
        <v>0</v>
      </c>
      <c r="BT19" s="4">
        <v>0</v>
      </c>
      <c r="BU19" s="4">
        <v>0</v>
      </c>
      <c r="BV19" s="4">
        <v>0</v>
      </c>
      <c r="BW19" s="4">
        <v>0</v>
      </c>
      <c r="BX19" s="4">
        <v>0</v>
      </c>
      <c r="BY19" s="4">
        <v>0</v>
      </c>
      <c r="BZ19" s="4">
        <v>0</v>
      </c>
      <c r="CA19" s="4">
        <v>0</v>
      </c>
      <c r="CB19" s="4">
        <v>0</v>
      </c>
      <c r="CC19" s="4">
        <v>0</v>
      </c>
      <c r="CD19" s="4">
        <v>0</v>
      </c>
    </row>
    <row r="20" spans="1:82" hidden="1" outlineLevel="1" x14ac:dyDescent="0.2">
      <c r="A20">
        <f t="shared" si="2"/>
        <v>2009</v>
      </c>
      <c r="B20" s="48">
        <v>40057</v>
      </c>
      <c r="C20" s="169">
        <v>1436308</v>
      </c>
      <c r="D20" s="169">
        <v>0</v>
      </c>
      <c r="E20" s="169">
        <v>160291.9482923077</v>
      </c>
      <c r="F20" s="169">
        <v>0</v>
      </c>
      <c r="G20" s="169">
        <v>405.31829230769239</v>
      </c>
      <c r="H20" s="169">
        <v>159886.63</v>
      </c>
      <c r="I20" s="169">
        <v>159315.14000000001</v>
      </c>
      <c r="J20" s="169">
        <v>571.49</v>
      </c>
      <c r="K20" s="169">
        <v>296788.44</v>
      </c>
      <c r="L20" s="169">
        <v>0</v>
      </c>
      <c r="M20" s="169">
        <v>159886.63</v>
      </c>
      <c r="N20" s="169">
        <v>136901.81</v>
      </c>
      <c r="O20" s="169">
        <v>0</v>
      </c>
      <c r="P20" s="169">
        <v>18815147.000000004</v>
      </c>
      <c r="Q20" s="169">
        <v>18815147.000000004</v>
      </c>
      <c r="R20" s="169">
        <v>296784.53999999998</v>
      </c>
      <c r="S20" s="169">
        <v>0</v>
      </c>
      <c r="T20" s="169">
        <v>0</v>
      </c>
      <c r="U20" s="169">
        <v>769627.34000000008</v>
      </c>
      <c r="V20" s="169">
        <v>4408.0576706958918</v>
      </c>
      <c r="W20" s="267">
        <v>0</v>
      </c>
      <c r="X20" s="169">
        <v>0</v>
      </c>
      <c r="Y20" s="169">
        <v>0</v>
      </c>
      <c r="Z20" s="169">
        <v>0</v>
      </c>
      <c r="AA20" s="169">
        <v>0</v>
      </c>
      <c r="AB20" s="169">
        <v>0</v>
      </c>
      <c r="AC20" s="169">
        <v>0</v>
      </c>
      <c r="AD20" s="169">
        <v>0</v>
      </c>
      <c r="AE20" s="169">
        <v>0</v>
      </c>
      <c r="AF20" s="169">
        <v>0</v>
      </c>
      <c r="AG20" s="169">
        <v>0</v>
      </c>
      <c r="AH20" s="169">
        <v>0</v>
      </c>
      <c r="AI20" s="169">
        <v>53688.549999999996</v>
      </c>
      <c r="AJ20" s="169">
        <v>58501.92596300361</v>
      </c>
      <c r="AK20" s="169">
        <v>58501.925963003581</v>
      </c>
      <c r="AL20" s="4"/>
      <c r="AM20" s="15">
        <v>2</v>
      </c>
      <c r="AN20" s="169">
        <f>RevReqSumR!AB20</f>
        <v>0</v>
      </c>
      <c r="AO20" s="276">
        <v>1</v>
      </c>
      <c r="AP20" s="4"/>
      <c r="AQ20" s="4">
        <v>0</v>
      </c>
      <c r="AR20" s="4">
        <v>0</v>
      </c>
      <c r="AS20" s="4">
        <v>0</v>
      </c>
      <c r="AT20" s="4">
        <v>0</v>
      </c>
      <c r="AU20" s="4">
        <v>0</v>
      </c>
      <c r="AV20" s="4">
        <v>0</v>
      </c>
      <c r="AW20" s="4">
        <v>0</v>
      </c>
      <c r="AX20" s="4">
        <v>0</v>
      </c>
      <c r="AY20" s="4">
        <v>0</v>
      </c>
      <c r="AZ20" s="4">
        <v>0</v>
      </c>
      <c r="BA20" s="4">
        <v>0</v>
      </c>
      <c r="BB20" s="4">
        <v>0</v>
      </c>
      <c r="BC20" s="4">
        <v>0</v>
      </c>
      <c r="BD20" s="4">
        <v>0</v>
      </c>
      <c r="BE20" s="4">
        <v>0</v>
      </c>
      <c r="BF20" s="4">
        <v>0</v>
      </c>
      <c r="BG20" s="4">
        <v>0</v>
      </c>
      <c r="BH20" s="4">
        <v>0</v>
      </c>
      <c r="BI20" s="4">
        <v>0</v>
      </c>
      <c r="BJ20" s="4">
        <v>0</v>
      </c>
      <c r="BK20" s="4">
        <v>0</v>
      </c>
      <c r="BL20" s="4">
        <v>0</v>
      </c>
      <c r="BM20" s="4">
        <v>0</v>
      </c>
      <c r="BN20" s="4">
        <v>0</v>
      </c>
      <c r="BO20" s="4">
        <v>0</v>
      </c>
      <c r="BP20" s="4">
        <v>0</v>
      </c>
      <c r="BQ20" s="4">
        <v>0</v>
      </c>
      <c r="BR20" s="4">
        <v>0</v>
      </c>
      <c r="BS20" s="4">
        <v>0</v>
      </c>
      <c r="BT20" s="4">
        <v>0</v>
      </c>
      <c r="BU20" s="4">
        <v>0</v>
      </c>
      <c r="BV20" s="4">
        <v>0</v>
      </c>
      <c r="BW20" s="4">
        <v>0</v>
      </c>
      <c r="BX20" s="4">
        <v>0</v>
      </c>
      <c r="BY20" s="4">
        <v>0</v>
      </c>
      <c r="BZ20" s="4">
        <v>0</v>
      </c>
      <c r="CA20" s="4">
        <v>0</v>
      </c>
      <c r="CB20" s="4">
        <v>0</v>
      </c>
      <c r="CC20" s="4">
        <v>0</v>
      </c>
      <c r="CD20" s="4">
        <v>0</v>
      </c>
    </row>
    <row r="21" spans="1:82" hidden="1" outlineLevel="1" x14ac:dyDescent="0.2">
      <c r="A21">
        <f t="shared" si="2"/>
        <v>2009</v>
      </c>
      <c r="B21" s="48">
        <v>40087</v>
      </c>
      <c r="C21" s="169">
        <v>1002345.56</v>
      </c>
      <c r="D21" s="169">
        <v>0</v>
      </c>
      <c r="E21" s="169">
        <v>184019.42967692309</v>
      </c>
      <c r="F21" s="169">
        <v>0</v>
      </c>
      <c r="G21" s="169">
        <v>416.94967692307699</v>
      </c>
      <c r="H21" s="169">
        <v>183602.48</v>
      </c>
      <c r="I21" s="169">
        <v>183014.59</v>
      </c>
      <c r="J21" s="169">
        <v>587.89</v>
      </c>
      <c r="K21" s="169">
        <v>311266.94</v>
      </c>
      <c r="L21" s="169">
        <v>0</v>
      </c>
      <c r="M21" s="169">
        <v>183602.48</v>
      </c>
      <c r="N21" s="169">
        <v>127664.45999999999</v>
      </c>
      <c r="O21" s="169">
        <v>0</v>
      </c>
      <c r="P21" s="169">
        <v>19689828.100000001</v>
      </c>
      <c r="Q21" s="169">
        <v>19689828.100000001</v>
      </c>
      <c r="R21" s="169">
        <v>311265.7</v>
      </c>
      <c r="S21" s="169">
        <v>0</v>
      </c>
      <c r="T21" s="169">
        <v>0</v>
      </c>
      <c r="U21" s="169">
        <v>1080893.04</v>
      </c>
      <c r="V21" s="169">
        <v>7451.596427934247</v>
      </c>
      <c r="W21" s="267">
        <v>0</v>
      </c>
      <c r="X21" s="169">
        <v>0</v>
      </c>
      <c r="Y21" s="169">
        <v>0</v>
      </c>
      <c r="Z21" s="169">
        <v>0</v>
      </c>
      <c r="AA21" s="169">
        <v>0</v>
      </c>
      <c r="AB21" s="169">
        <v>0</v>
      </c>
      <c r="AC21" s="169">
        <v>0</v>
      </c>
      <c r="AD21" s="169">
        <v>0</v>
      </c>
      <c r="AE21" s="169">
        <v>0</v>
      </c>
      <c r="AF21" s="169">
        <v>0</v>
      </c>
      <c r="AG21" s="169">
        <v>0</v>
      </c>
      <c r="AH21" s="169">
        <v>0</v>
      </c>
      <c r="AI21" s="169">
        <v>64833.599999999999</v>
      </c>
      <c r="AJ21" s="169">
        <v>72702.146104857296</v>
      </c>
      <c r="AK21" s="169">
        <v>72702.146104857326</v>
      </c>
      <c r="AL21" s="4"/>
      <c r="AM21" s="15">
        <v>1</v>
      </c>
      <c r="AN21" s="169" t="str">
        <f>RevReqSumR!AB21</f>
        <v>Oct 2009 - Sep 2010</v>
      </c>
      <c r="AO21" s="276">
        <v>1</v>
      </c>
      <c r="AP21" s="4"/>
      <c r="AQ21" s="4">
        <v>0</v>
      </c>
      <c r="AR21" s="4">
        <v>0</v>
      </c>
      <c r="AS21" s="4">
        <v>0</v>
      </c>
      <c r="AT21" s="4">
        <v>0</v>
      </c>
      <c r="AU21" s="4">
        <v>0</v>
      </c>
      <c r="AV21" s="4">
        <v>0</v>
      </c>
      <c r="AW21" s="4">
        <v>0</v>
      </c>
      <c r="AX21" s="4">
        <v>0</v>
      </c>
      <c r="AY21" s="4">
        <v>0</v>
      </c>
      <c r="AZ21" s="4">
        <v>0</v>
      </c>
      <c r="BA21" s="4">
        <v>0</v>
      </c>
      <c r="BB21" s="4">
        <v>0</v>
      </c>
      <c r="BC21" s="4">
        <v>0</v>
      </c>
      <c r="BD21" s="4">
        <v>0</v>
      </c>
      <c r="BE21" s="4">
        <v>0</v>
      </c>
      <c r="BF21" s="4">
        <v>0</v>
      </c>
      <c r="BG21" s="4">
        <v>0</v>
      </c>
      <c r="BH21" s="4">
        <v>0</v>
      </c>
      <c r="BI21" s="4">
        <v>0</v>
      </c>
      <c r="BJ21" s="4">
        <v>0</v>
      </c>
      <c r="BK21" s="4">
        <v>0</v>
      </c>
      <c r="BL21" s="4">
        <v>0</v>
      </c>
      <c r="BM21" s="4">
        <v>0</v>
      </c>
      <c r="BN21" s="4">
        <v>0</v>
      </c>
      <c r="BO21" s="4">
        <v>0</v>
      </c>
      <c r="BP21" s="4">
        <v>0</v>
      </c>
      <c r="BQ21" s="4">
        <v>0</v>
      </c>
      <c r="BR21" s="4">
        <v>0</v>
      </c>
      <c r="BS21" s="4">
        <v>0</v>
      </c>
      <c r="BT21" s="4">
        <v>0</v>
      </c>
      <c r="BU21" s="4">
        <v>0</v>
      </c>
      <c r="BV21" s="4">
        <v>0</v>
      </c>
      <c r="BW21" s="4">
        <v>0</v>
      </c>
      <c r="BX21" s="4">
        <v>0</v>
      </c>
      <c r="BY21" s="4">
        <v>0</v>
      </c>
      <c r="BZ21" s="4">
        <v>0</v>
      </c>
      <c r="CA21" s="4">
        <v>0</v>
      </c>
      <c r="CB21" s="4">
        <v>0</v>
      </c>
      <c r="CC21" s="4">
        <v>0</v>
      </c>
      <c r="CD21" s="4">
        <v>0</v>
      </c>
    </row>
    <row r="22" spans="1:82" hidden="1" outlineLevel="1" x14ac:dyDescent="0.2">
      <c r="A22">
        <f t="shared" si="2"/>
        <v>2009</v>
      </c>
      <c r="B22" s="48">
        <v>40118</v>
      </c>
      <c r="C22" s="169">
        <v>275763.58999999997</v>
      </c>
      <c r="D22" s="169">
        <v>0</v>
      </c>
      <c r="E22" s="169">
        <v>180808.55241538459</v>
      </c>
      <c r="F22" s="169">
        <v>0</v>
      </c>
      <c r="G22" s="169">
        <v>848.50241538461546</v>
      </c>
      <c r="H22" s="169">
        <v>179960.05</v>
      </c>
      <c r="I22" s="169">
        <v>178763.68</v>
      </c>
      <c r="J22" s="169">
        <v>1196.3699999999999</v>
      </c>
      <c r="K22" s="169">
        <v>236431.21</v>
      </c>
      <c r="L22" s="169">
        <v>0</v>
      </c>
      <c r="M22" s="169">
        <v>179960.05</v>
      </c>
      <c r="N22" s="169">
        <v>56471.16</v>
      </c>
      <c r="O22" s="169">
        <v>0</v>
      </c>
      <c r="P22" s="169">
        <v>19909120.530000001</v>
      </c>
      <c r="Q22" s="169">
        <v>19909120.530000001</v>
      </c>
      <c r="R22" s="169">
        <v>236431.2</v>
      </c>
      <c r="S22" s="169">
        <v>0</v>
      </c>
      <c r="T22" s="169">
        <v>0</v>
      </c>
      <c r="U22" s="169">
        <v>1317324.24</v>
      </c>
      <c r="V22" s="169">
        <v>9942.1477892904131</v>
      </c>
      <c r="W22" s="267">
        <v>85300.81</v>
      </c>
      <c r="X22" s="169">
        <v>0</v>
      </c>
      <c r="Y22" s="169">
        <v>0</v>
      </c>
      <c r="Z22" s="169">
        <v>0</v>
      </c>
      <c r="AA22" s="169">
        <v>0</v>
      </c>
      <c r="AB22" s="169">
        <v>0</v>
      </c>
      <c r="AC22" s="169">
        <v>0</v>
      </c>
      <c r="AD22" s="169">
        <v>0</v>
      </c>
      <c r="AE22" s="169">
        <v>0</v>
      </c>
      <c r="AF22" s="169">
        <v>0</v>
      </c>
      <c r="AG22" s="169">
        <v>0</v>
      </c>
      <c r="AH22" s="169">
        <v>0</v>
      </c>
      <c r="AI22" s="169">
        <v>47629.099999999991</v>
      </c>
      <c r="AJ22" s="169">
        <v>143720.56020467501</v>
      </c>
      <c r="AK22" s="169">
        <v>143720.56020467501</v>
      </c>
      <c r="AL22" s="4"/>
      <c r="AM22" s="15">
        <v>2</v>
      </c>
      <c r="AN22" s="169" t="str">
        <f>RevReqSumR!AB22</f>
        <v>Oct 2009 - Sep 2010</v>
      </c>
      <c r="AO22" s="276">
        <v>1</v>
      </c>
      <c r="AP22" s="4"/>
      <c r="AQ22" s="4">
        <v>0</v>
      </c>
      <c r="AR22" s="4">
        <v>0</v>
      </c>
      <c r="AS22" s="4">
        <v>0</v>
      </c>
      <c r="AT22" s="4">
        <v>0</v>
      </c>
      <c r="AU22" s="4">
        <v>0</v>
      </c>
      <c r="AV22" s="4">
        <v>0</v>
      </c>
      <c r="AW22" s="4">
        <v>0</v>
      </c>
      <c r="AX22" s="4">
        <v>0</v>
      </c>
      <c r="AY22" s="4">
        <v>0</v>
      </c>
      <c r="AZ22" s="4">
        <v>0</v>
      </c>
      <c r="BA22" s="4">
        <v>0</v>
      </c>
      <c r="BB22" s="4">
        <v>0</v>
      </c>
      <c r="BC22" s="4">
        <v>0</v>
      </c>
      <c r="BD22" s="4">
        <v>0</v>
      </c>
      <c r="BE22" s="4">
        <v>0</v>
      </c>
      <c r="BF22" s="4">
        <v>0</v>
      </c>
      <c r="BG22" s="4">
        <v>0</v>
      </c>
      <c r="BH22" s="4">
        <v>323680.610204675</v>
      </c>
      <c r="BI22" s="4">
        <v>132929.90999999997</v>
      </c>
      <c r="BJ22" s="4">
        <v>0</v>
      </c>
      <c r="BK22" s="4">
        <v>132929.90999999997</v>
      </c>
      <c r="BL22" s="4">
        <v>190750.70020467503</v>
      </c>
      <c r="BM22" s="4">
        <v>0</v>
      </c>
      <c r="BN22" s="4">
        <v>0</v>
      </c>
      <c r="BO22" s="4">
        <v>190750.70020467503</v>
      </c>
      <c r="BP22" s="4">
        <v>78368.017672088681</v>
      </c>
      <c r="BQ22" s="4">
        <v>112382.68253258635</v>
      </c>
      <c r="BR22" s="4">
        <v>0</v>
      </c>
      <c r="BS22" s="4">
        <v>112382.68253258635</v>
      </c>
      <c r="BT22" s="4">
        <v>0</v>
      </c>
      <c r="BU22" s="4">
        <v>190750.70020467503</v>
      </c>
      <c r="BV22" s="4">
        <v>190750.700204675</v>
      </c>
      <c r="BW22" s="4">
        <v>0</v>
      </c>
      <c r="BX22" s="4">
        <v>0</v>
      </c>
      <c r="BY22" s="4">
        <v>-112382.68253258635</v>
      </c>
      <c r="BZ22" s="4">
        <v>0</v>
      </c>
      <c r="CA22" s="4">
        <v>0</v>
      </c>
      <c r="CB22" s="4">
        <v>0</v>
      </c>
      <c r="CC22" s="4">
        <v>0</v>
      </c>
      <c r="CD22" s="4">
        <v>0</v>
      </c>
    </row>
    <row r="23" spans="1:82" hidden="1" outlineLevel="1" x14ac:dyDescent="0.2">
      <c r="A23">
        <f t="shared" si="2"/>
        <v>2009</v>
      </c>
      <c r="B23" s="48">
        <v>40148</v>
      </c>
      <c r="C23" s="169">
        <v>22087310.34</v>
      </c>
      <c r="D23" s="169">
        <v>0</v>
      </c>
      <c r="E23" s="169">
        <v>226902.0861538462</v>
      </c>
      <c r="F23" s="169">
        <v>0</v>
      </c>
      <c r="G23" s="169">
        <v>2119.5361538461548</v>
      </c>
      <c r="H23" s="169">
        <v>224782.55000000005</v>
      </c>
      <c r="I23" s="169">
        <v>221794.05000000005</v>
      </c>
      <c r="J23" s="169">
        <v>2988.5000000000009</v>
      </c>
      <c r="K23" s="169">
        <v>166156.65</v>
      </c>
      <c r="L23" s="169">
        <v>0</v>
      </c>
      <c r="M23" s="169">
        <v>166156.65</v>
      </c>
      <c r="N23" s="169">
        <v>0</v>
      </c>
      <c r="O23" s="169">
        <v>58625.900000000052</v>
      </c>
      <c r="P23" s="169">
        <v>41996430.870000005</v>
      </c>
      <c r="Q23" s="169">
        <v>42055056.770000003</v>
      </c>
      <c r="R23" s="169">
        <v>166156.65</v>
      </c>
      <c r="S23" s="169">
        <v>0</v>
      </c>
      <c r="T23" s="169">
        <v>0</v>
      </c>
      <c r="U23" s="169">
        <v>1483480.89</v>
      </c>
      <c r="V23" s="169">
        <v>12480.70242289863</v>
      </c>
      <c r="W23" s="267">
        <v>0</v>
      </c>
      <c r="X23" s="169">
        <v>0</v>
      </c>
      <c r="Y23" s="169">
        <v>0</v>
      </c>
      <c r="Z23" s="169">
        <v>0</v>
      </c>
      <c r="AA23" s="169">
        <v>0</v>
      </c>
      <c r="AB23" s="169">
        <v>0</v>
      </c>
      <c r="AC23" s="169">
        <v>0</v>
      </c>
      <c r="AD23" s="169">
        <v>0</v>
      </c>
      <c r="AE23" s="169">
        <v>0</v>
      </c>
      <c r="AF23" s="169">
        <v>0</v>
      </c>
      <c r="AG23" s="169">
        <v>0</v>
      </c>
      <c r="AH23" s="169">
        <v>0</v>
      </c>
      <c r="AI23" s="169">
        <v>48597.74</v>
      </c>
      <c r="AJ23" s="169">
        <v>63197.97857674479</v>
      </c>
      <c r="AK23" s="169">
        <v>63197.978576744783</v>
      </c>
      <c r="AL23" s="4"/>
      <c r="AM23" s="15">
        <v>2</v>
      </c>
      <c r="AN23" s="169" t="str">
        <f>RevReqSumR!AB23</f>
        <v>Oct 2009 - Sep 2010</v>
      </c>
      <c r="AO23" s="276">
        <v>1</v>
      </c>
      <c r="AP23" s="4"/>
      <c r="AQ23" s="4">
        <v>0</v>
      </c>
      <c r="AR23" s="4">
        <v>0</v>
      </c>
      <c r="AS23" s="4">
        <v>0</v>
      </c>
      <c r="AT23" s="4">
        <v>0</v>
      </c>
      <c r="AU23" s="4">
        <v>0</v>
      </c>
      <c r="AV23" s="4">
        <v>0</v>
      </c>
      <c r="AW23" s="4">
        <v>0</v>
      </c>
      <c r="AX23" s="4">
        <v>0</v>
      </c>
      <c r="AY23" s="4">
        <v>0</v>
      </c>
      <c r="AZ23" s="4">
        <v>0</v>
      </c>
      <c r="BA23" s="4">
        <v>0</v>
      </c>
      <c r="BB23" s="4">
        <v>0</v>
      </c>
      <c r="BC23" s="4">
        <v>0</v>
      </c>
      <c r="BD23" s="4">
        <v>0</v>
      </c>
      <c r="BE23" s="4">
        <v>0</v>
      </c>
      <c r="BF23" s="4">
        <v>0</v>
      </c>
      <c r="BG23" s="4">
        <v>0</v>
      </c>
      <c r="BH23" s="4">
        <v>287980.52857674484</v>
      </c>
      <c r="BI23" s="4">
        <v>48597.74</v>
      </c>
      <c r="BJ23" s="4">
        <v>0</v>
      </c>
      <c r="BK23" s="4">
        <v>48597.74</v>
      </c>
      <c r="BL23" s="4">
        <v>239382.78857674485</v>
      </c>
      <c r="BM23" s="4">
        <v>0</v>
      </c>
      <c r="BN23" s="4">
        <v>0</v>
      </c>
      <c r="BO23" s="4">
        <v>239382.78857674485</v>
      </c>
      <c r="BP23" s="4">
        <v>98348.024858869845</v>
      </c>
      <c r="BQ23" s="4">
        <v>141034.763717875</v>
      </c>
      <c r="BR23" s="4">
        <v>0</v>
      </c>
      <c r="BS23" s="4">
        <v>141034.763717875</v>
      </c>
      <c r="BT23" s="4">
        <v>0</v>
      </c>
      <c r="BU23" s="4">
        <v>239382.78857674485</v>
      </c>
      <c r="BV23" s="4">
        <v>239382.78857674485</v>
      </c>
      <c r="BW23" s="4">
        <v>0</v>
      </c>
      <c r="BX23" s="4">
        <v>0</v>
      </c>
      <c r="BY23" s="4">
        <v>-141034.763717875</v>
      </c>
      <c r="BZ23" s="4">
        <v>0</v>
      </c>
      <c r="CA23" s="4">
        <v>0</v>
      </c>
      <c r="CB23" s="4">
        <v>0</v>
      </c>
      <c r="CC23" s="4">
        <v>0</v>
      </c>
      <c r="CD23" s="4">
        <v>0</v>
      </c>
    </row>
    <row r="24" spans="1:82" hidden="1" outlineLevel="1" x14ac:dyDescent="0.2">
      <c r="A24">
        <f t="shared" si="2"/>
        <v>2010</v>
      </c>
      <c r="B24" s="48">
        <v>40179</v>
      </c>
      <c r="C24" s="169">
        <v>1356285</v>
      </c>
      <c r="D24" s="169">
        <v>0</v>
      </c>
      <c r="E24" s="169">
        <v>399247.6325692308</v>
      </c>
      <c r="F24" s="169">
        <v>0</v>
      </c>
      <c r="G24" s="169">
        <v>2900.7325692307681</v>
      </c>
      <c r="H24" s="169">
        <v>396346.9</v>
      </c>
      <c r="I24" s="169">
        <v>392256.93000000005</v>
      </c>
      <c r="J24" s="169">
        <v>4089.969999999998</v>
      </c>
      <c r="K24" s="169">
        <v>152498.79</v>
      </c>
      <c r="L24" s="169">
        <v>0</v>
      </c>
      <c r="M24" s="169">
        <v>152498.79</v>
      </c>
      <c r="N24" s="169">
        <v>0</v>
      </c>
      <c r="O24" s="169">
        <v>302474.01</v>
      </c>
      <c r="P24" s="169">
        <v>43352715.870000005</v>
      </c>
      <c r="Q24" s="169">
        <v>43655189.880000003</v>
      </c>
      <c r="R24" s="169">
        <v>152498.79</v>
      </c>
      <c r="S24" s="169">
        <v>0</v>
      </c>
      <c r="T24" s="169">
        <v>0</v>
      </c>
      <c r="U24" s="169">
        <v>1635979.68</v>
      </c>
      <c r="V24" s="169">
        <v>14044.381135279453</v>
      </c>
      <c r="W24" s="267">
        <v>35329.550000000003</v>
      </c>
      <c r="X24" s="169">
        <v>0</v>
      </c>
      <c r="Y24" s="169">
        <v>0</v>
      </c>
      <c r="Z24" s="169">
        <v>0</v>
      </c>
      <c r="AA24" s="169">
        <v>0</v>
      </c>
      <c r="AB24" s="169">
        <v>0</v>
      </c>
      <c r="AC24" s="169">
        <v>0</v>
      </c>
      <c r="AD24" s="169">
        <v>0</v>
      </c>
      <c r="AE24" s="169">
        <v>0</v>
      </c>
      <c r="AF24" s="169">
        <v>0</v>
      </c>
      <c r="AG24" s="169">
        <v>0</v>
      </c>
      <c r="AH24" s="169">
        <v>0</v>
      </c>
      <c r="AI24" s="169">
        <v>25875.7</v>
      </c>
      <c r="AJ24" s="169">
        <v>78150.363704510237</v>
      </c>
      <c r="AK24" s="169">
        <v>78150.363704510222</v>
      </c>
      <c r="AL24" s="4"/>
      <c r="AM24" s="15">
        <v>2</v>
      </c>
      <c r="AN24" s="169" t="str">
        <f>RevReqSumR!AB24</f>
        <v>Oct 2009 - Sep 2010</v>
      </c>
      <c r="AO24" s="276">
        <v>1</v>
      </c>
      <c r="AP24" s="4"/>
      <c r="AQ24" s="4">
        <v>0</v>
      </c>
      <c r="AR24" s="4">
        <v>0</v>
      </c>
      <c r="AS24" s="4">
        <v>0</v>
      </c>
      <c r="AT24" s="4">
        <v>0</v>
      </c>
      <c r="AU24" s="4">
        <v>0</v>
      </c>
      <c r="AV24" s="4">
        <v>0</v>
      </c>
      <c r="AW24" s="4">
        <v>0</v>
      </c>
      <c r="AX24" s="4">
        <v>0</v>
      </c>
      <c r="AY24" s="4">
        <v>0</v>
      </c>
      <c r="AZ24" s="4">
        <v>0</v>
      </c>
      <c r="BA24" s="4">
        <v>0</v>
      </c>
      <c r="BB24" s="4">
        <v>0</v>
      </c>
      <c r="BC24" s="4">
        <v>0</v>
      </c>
      <c r="BD24" s="4">
        <v>0</v>
      </c>
      <c r="BE24" s="4">
        <v>0</v>
      </c>
      <c r="BF24" s="4">
        <v>0</v>
      </c>
      <c r="BG24" s="4">
        <v>0</v>
      </c>
      <c r="BH24" s="4">
        <v>474497.26370451029</v>
      </c>
      <c r="BI24" s="4">
        <v>61205.25</v>
      </c>
      <c r="BJ24" s="4">
        <v>0</v>
      </c>
      <c r="BK24" s="4">
        <v>61205.25</v>
      </c>
      <c r="BL24" s="4">
        <v>413292.01370451029</v>
      </c>
      <c r="BM24" s="4">
        <v>0</v>
      </c>
      <c r="BN24" s="4">
        <v>0</v>
      </c>
      <c r="BO24" s="4">
        <v>413292.01370451029</v>
      </c>
      <c r="BP24" s="4">
        <v>169796.89091036099</v>
      </c>
      <c r="BQ24" s="4">
        <v>243495.1227941493</v>
      </c>
      <c r="BR24" s="4">
        <v>0</v>
      </c>
      <c r="BS24" s="4">
        <v>243495.1227941493</v>
      </c>
      <c r="BT24" s="4">
        <v>0</v>
      </c>
      <c r="BU24" s="4">
        <v>413292.01370451029</v>
      </c>
      <c r="BV24" s="4">
        <v>413292.01370451023</v>
      </c>
      <c r="BW24" s="4">
        <v>0</v>
      </c>
      <c r="BX24" s="4">
        <v>0</v>
      </c>
      <c r="BY24" s="4">
        <v>-243495.1227941493</v>
      </c>
      <c r="BZ24" s="4">
        <v>0</v>
      </c>
      <c r="CA24" s="4">
        <v>0</v>
      </c>
      <c r="CB24" s="4">
        <v>0</v>
      </c>
      <c r="CC24" s="4">
        <v>0</v>
      </c>
      <c r="CD24" s="4">
        <v>0</v>
      </c>
    </row>
    <row r="25" spans="1:82" hidden="1" outlineLevel="1" x14ac:dyDescent="0.2">
      <c r="A25">
        <f t="shared" si="2"/>
        <v>2010</v>
      </c>
      <c r="B25" s="48">
        <v>40210</v>
      </c>
      <c r="C25" s="169">
        <v>2699035.72</v>
      </c>
      <c r="D25" s="169">
        <v>0</v>
      </c>
      <c r="E25" s="169">
        <v>380716.02527692314</v>
      </c>
      <c r="F25" s="169">
        <v>0</v>
      </c>
      <c r="G25" s="169">
        <v>3173.5452769230774</v>
      </c>
      <c r="H25" s="169">
        <v>377542.48000000004</v>
      </c>
      <c r="I25" s="169">
        <v>373067.85000000003</v>
      </c>
      <c r="J25" s="169">
        <v>4474.63</v>
      </c>
      <c r="K25" s="169">
        <v>347613.8</v>
      </c>
      <c r="L25" s="169">
        <v>0</v>
      </c>
      <c r="M25" s="169">
        <v>347613.8</v>
      </c>
      <c r="N25" s="169">
        <v>0</v>
      </c>
      <c r="O25" s="169">
        <v>332402.69</v>
      </c>
      <c r="P25" s="169">
        <v>46051751.590000004</v>
      </c>
      <c r="Q25" s="169">
        <v>46384154.280000001</v>
      </c>
      <c r="R25" s="169">
        <v>347613.8</v>
      </c>
      <c r="S25" s="169">
        <v>1918168</v>
      </c>
      <c r="T25" s="169">
        <v>451470.6100000001</v>
      </c>
      <c r="U25" s="169">
        <v>516896.09000000008</v>
      </c>
      <c r="V25" s="169">
        <v>6472.456251287671</v>
      </c>
      <c r="W25" s="267">
        <v>0</v>
      </c>
      <c r="X25" s="169">
        <v>0</v>
      </c>
      <c r="Y25" s="169">
        <v>0</v>
      </c>
      <c r="Z25" s="169">
        <v>0</v>
      </c>
      <c r="AA25" s="169">
        <v>0</v>
      </c>
      <c r="AB25" s="169">
        <v>0</v>
      </c>
      <c r="AC25" s="169">
        <v>0</v>
      </c>
      <c r="AD25" s="169">
        <v>0</v>
      </c>
      <c r="AE25" s="169">
        <v>0</v>
      </c>
      <c r="AF25" s="169">
        <v>0</v>
      </c>
      <c r="AG25" s="169">
        <v>0</v>
      </c>
      <c r="AH25" s="169">
        <v>0</v>
      </c>
      <c r="AI25" s="169">
        <v>27816.729999999996</v>
      </c>
      <c r="AJ25" s="169">
        <v>-414007.87847178936</v>
      </c>
      <c r="AK25" s="169">
        <v>-414007.87847178936</v>
      </c>
      <c r="AL25" s="4"/>
      <c r="AM25" s="15">
        <v>2</v>
      </c>
      <c r="AN25" s="169" t="str">
        <f>RevReqSumR!AB25</f>
        <v>Oct 2009 - Sep 2010</v>
      </c>
      <c r="AO25" s="276">
        <v>1</v>
      </c>
      <c r="AP25" s="4"/>
      <c r="AQ25" s="4">
        <v>0</v>
      </c>
      <c r="AR25" s="4">
        <v>0</v>
      </c>
      <c r="AS25" s="4">
        <v>0</v>
      </c>
      <c r="AT25" s="4">
        <v>0</v>
      </c>
      <c r="AU25" s="4">
        <v>0</v>
      </c>
      <c r="AV25" s="4">
        <v>0</v>
      </c>
      <c r="AW25" s="4">
        <v>0</v>
      </c>
      <c r="AX25" s="4">
        <v>0</v>
      </c>
      <c r="AY25" s="4">
        <v>0</v>
      </c>
      <c r="AZ25" s="4">
        <v>0</v>
      </c>
      <c r="BA25" s="4">
        <v>0</v>
      </c>
      <c r="BB25" s="4">
        <v>0</v>
      </c>
      <c r="BC25" s="4">
        <v>0</v>
      </c>
      <c r="BD25" s="4">
        <v>0</v>
      </c>
      <c r="BE25" s="4">
        <v>0</v>
      </c>
      <c r="BF25" s="4">
        <v>0</v>
      </c>
      <c r="BG25" s="4">
        <v>0</v>
      </c>
      <c r="BH25" s="4">
        <v>-36465.398471789318</v>
      </c>
      <c r="BI25" s="4">
        <v>27816.729999999996</v>
      </c>
      <c r="BJ25" s="4">
        <v>0</v>
      </c>
      <c r="BK25" s="4">
        <v>27816.729999999996</v>
      </c>
      <c r="BL25" s="4">
        <v>-64282.128471789314</v>
      </c>
      <c r="BM25" s="4">
        <v>451470.6100000001</v>
      </c>
      <c r="BN25" s="4">
        <v>0</v>
      </c>
      <c r="BO25" s="4">
        <v>387188.4815282108</v>
      </c>
      <c r="BP25" s="4">
        <v>159072.51575105012</v>
      </c>
      <c r="BQ25" s="4">
        <v>228115.96577716069</v>
      </c>
      <c r="BR25" s="4">
        <v>0</v>
      </c>
      <c r="BS25" s="4">
        <v>228115.96577716069</v>
      </c>
      <c r="BT25" s="4">
        <v>0</v>
      </c>
      <c r="BU25" s="4">
        <v>387188.4815282108</v>
      </c>
      <c r="BV25" s="4">
        <v>387188.4815282108</v>
      </c>
      <c r="BW25" s="4">
        <v>0</v>
      </c>
      <c r="BX25" s="4">
        <v>0</v>
      </c>
      <c r="BY25" s="4">
        <v>-228115.96577716069</v>
      </c>
      <c r="BZ25" s="4">
        <v>0</v>
      </c>
      <c r="CA25" s="4">
        <v>0</v>
      </c>
      <c r="CB25" s="4">
        <v>0</v>
      </c>
      <c r="CC25" s="4">
        <v>0</v>
      </c>
      <c r="CD25" s="4">
        <v>0</v>
      </c>
    </row>
    <row r="26" spans="1:82" hidden="1" outlineLevel="1" x14ac:dyDescent="0.2">
      <c r="A26">
        <f t="shared" si="2"/>
        <v>2010</v>
      </c>
      <c r="B26" s="48">
        <v>40238</v>
      </c>
      <c r="C26" s="169">
        <v>1841925</v>
      </c>
      <c r="D26" s="169">
        <v>0</v>
      </c>
      <c r="E26" s="169">
        <v>439690.18089230778</v>
      </c>
      <c r="F26" s="169">
        <v>0</v>
      </c>
      <c r="G26" s="169">
        <v>3930.4008923076935</v>
      </c>
      <c r="H26" s="169">
        <v>435759.78000000009</v>
      </c>
      <c r="I26" s="169">
        <v>430218.00000000006</v>
      </c>
      <c r="J26" s="169">
        <v>5541.7800000000007</v>
      </c>
      <c r="K26" s="169">
        <v>210574.89</v>
      </c>
      <c r="L26" s="169">
        <v>0</v>
      </c>
      <c r="M26" s="169">
        <v>210574.89</v>
      </c>
      <c r="N26" s="169">
        <v>0</v>
      </c>
      <c r="O26" s="169">
        <v>557587.58000000007</v>
      </c>
      <c r="P26" s="169">
        <v>47893676.590000004</v>
      </c>
      <c r="Q26" s="169">
        <v>48451264.170000002</v>
      </c>
      <c r="R26" s="169">
        <v>210574.89</v>
      </c>
      <c r="S26" s="169">
        <v>0</v>
      </c>
      <c r="T26" s="169">
        <v>0</v>
      </c>
      <c r="U26" s="169">
        <v>727470.9800000001</v>
      </c>
      <c r="V26" s="169">
        <v>4941.4703941041089</v>
      </c>
      <c r="W26" s="267">
        <v>130406.01</v>
      </c>
      <c r="X26" s="169">
        <v>0</v>
      </c>
      <c r="Y26" s="169">
        <v>0</v>
      </c>
      <c r="Z26" s="169">
        <v>0</v>
      </c>
      <c r="AA26" s="169">
        <v>0</v>
      </c>
      <c r="AB26" s="169">
        <v>0</v>
      </c>
      <c r="AC26" s="169">
        <v>0</v>
      </c>
      <c r="AD26" s="169">
        <v>0</v>
      </c>
      <c r="AE26" s="169">
        <v>0</v>
      </c>
      <c r="AF26" s="169">
        <v>0</v>
      </c>
      <c r="AG26" s="169">
        <v>0</v>
      </c>
      <c r="AH26" s="169">
        <v>0</v>
      </c>
      <c r="AI26" s="169">
        <v>42720.97</v>
      </c>
      <c r="AJ26" s="169">
        <v>181998.85128641178</v>
      </c>
      <c r="AK26" s="169">
        <v>181998.85128641181</v>
      </c>
      <c r="AL26" s="4"/>
      <c r="AM26" s="15">
        <v>1</v>
      </c>
      <c r="AN26" s="169" t="str">
        <f>RevReqSumR!AB26</f>
        <v>Oct 2009 - Sep 2010</v>
      </c>
      <c r="AO26" s="276">
        <v>1</v>
      </c>
      <c r="AP26" s="4"/>
      <c r="AQ26" s="4">
        <v>0</v>
      </c>
      <c r="AR26" s="4">
        <v>0</v>
      </c>
      <c r="AS26" s="4">
        <v>0</v>
      </c>
      <c r="AT26" s="4">
        <v>0</v>
      </c>
      <c r="AU26" s="4">
        <v>0</v>
      </c>
      <c r="AV26" s="4">
        <v>0</v>
      </c>
      <c r="AW26" s="4">
        <v>0</v>
      </c>
      <c r="AX26" s="4">
        <v>0</v>
      </c>
      <c r="AY26" s="4">
        <v>0</v>
      </c>
      <c r="AZ26" s="4">
        <v>0</v>
      </c>
      <c r="BA26" s="4">
        <v>0</v>
      </c>
      <c r="BB26" s="4">
        <v>0</v>
      </c>
      <c r="BC26" s="4">
        <v>0</v>
      </c>
      <c r="BD26" s="4">
        <v>0</v>
      </c>
      <c r="BE26" s="4">
        <v>0</v>
      </c>
      <c r="BF26" s="4">
        <v>0</v>
      </c>
      <c r="BG26" s="4">
        <v>0</v>
      </c>
      <c r="BH26" s="4">
        <v>617758.6312864119</v>
      </c>
      <c r="BI26" s="4">
        <v>173126.97999999998</v>
      </c>
      <c r="BJ26" s="4">
        <v>0</v>
      </c>
      <c r="BK26" s="4">
        <v>173126.97999999998</v>
      </c>
      <c r="BL26" s="4">
        <v>444631.65128641191</v>
      </c>
      <c r="BM26" s="4">
        <v>0</v>
      </c>
      <c r="BN26" s="4">
        <v>0</v>
      </c>
      <c r="BO26" s="4">
        <v>444631.65128641191</v>
      </c>
      <c r="BP26" s="4">
        <v>182672.46761450946</v>
      </c>
      <c r="BQ26" s="4">
        <v>261959.18367190246</v>
      </c>
      <c r="BR26" s="4">
        <v>0</v>
      </c>
      <c r="BS26" s="4">
        <v>261959.18367190246</v>
      </c>
      <c r="BT26" s="4">
        <v>0</v>
      </c>
      <c r="BU26" s="4">
        <v>444631.65128641191</v>
      </c>
      <c r="BV26" s="4">
        <v>444631.65128641191</v>
      </c>
      <c r="BW26" s="4">
        <v>0</v>
      </c>
      <c r="BX26" s="4">
        <v>0</v>
      </c>
      <c r="BY26" s="4">
        <v>-261959.18367190246</v>
      </c>
      <c r="BZ26" s="4">
        <v>0</v>
      </c>
      <c r="CA26" s="4">
        <v>0</v>
      </c>
      <c r="CB26" s="4">
        <v>0</v>
      </c>
      <c r="CC26" s="4">
        <v>0</v>
      </c>
      <c r="CD26" s="4">
        <v>0</v>
      </c>
    </row>
    <row r="27" spans="1:82" hidden="1" outlineLevel="1" x14ac:dyDescent="0.2">
      <c r="A27">
        <f t="shared" si="2"/>
        <v>2010</v>
      </c>
      <c r="B27" s="48">
        <v>40269</v>
      </c>
      <c r="C27" s="169">
        <v>1147841</v>
      </c>
      <c r="D27" s="169">
        <v>0</v>
      </c>
      <c r="E27" s="169">
        <v>443296.53212307702</v>
      </c>
      <c r="F27" s="169">
        <v>0</v>
      </c>
      <c r="G27" s="169">
        <v>4333.1021230769247</v>
      </c>
      <c r="H27" s="169">
        <v>438963.43000000011</v>
      </c>
      <c r="I27" s="169">
        <v>432853.85000000009</v>
      </c>
      <c r="J27" s="169">
        <v>6109.5800000000008</v>
      </c>
      <c r="K27" s="169">
        <v>565816.69999999995</v>
      </c>
      <c r="L27" s="169">
        <v>0</v>
      </c>
      <c r="M27" s="169">
        <v>565816.69999999995</v>
      </c>
      <c r="N27" s="169">
        <v>0</v>
      </c>
      <c r="O27" s="169">
        <v>430734.31000000029</v>
      </c>
      <c r="P27" s="169">
        <v>49041517.590000004</v>
      </c>
      <c r="Q27" s="169">
        <v>49472251.900000006</v>
      </c>
      <c r="R27" s="169">
        <v>565816.69999999995</v>
      </c>
      <c r="S27" s="169">
        <v>0</v>
      </c>
      <c r="T27" s="169">
        <v>0</v>
      </c>
      <c r="U27" s="169">
        <v>1293287.6800000002</v>
      </c>
      <c r="V27" s="169">
        <v>6815.1315389315068</v>
      </c>
      <c r="W27" s="267">
        <v>0</v>
      </c>
      <c r="X27" s="169">
        <v>0</v>
      </c>
      <c r="Y27" s="169">
        <v>0</v>
      </c>
      <c r="Z27" s="169">
        <v>0</v>
      </c>
      <c r="AA27" s="169">
        <v>0</v>
      </c>
      <c r="AB27" s="169">
        <v>0</v>
      </c>
      <c r="AC27" s="169">
        <v>0</v>
      </c>
      <c r="AD27" s="169">
        <v>0</v>
      </c>
      <c r="AE27" s="169">
        <v>0</v>
      </c>
      <c r="AF27" s="169">
        <v>0</v>
      </c>
      <c r="AG27" s="169">
        <v>0</v>
      </c>
      <c r="AH27" s="169">
        <v>0</v>
      </c>
      <c r="AI27" s="169">
        <v>38027.550000000003</v>
      </c>
      <c r="AJ27" s="169">
        <v>49175.78366200842</v>
      </c>
      <c r="AK27" s="169">
        <v>49175.783662008434</v>
      </c>
      <c r="AL27" s="4"/>
      <c r="AM27" s="15">
        <v>2</v>
      </c>
      <c r="AN27" s="169" t="str">
        <f>RevReqSumR!AB27</f>
        <v>Oct 2009 - Sep 2010</v>
      </c>
      <c r="AO27" s="276">
        <v>1</v>
      </c>
      <c r="AP27" s="4"/>
      <c r="AQ27" s="4">
        <v>0</v>
      </c>
      <c r="AR27" s="4">
        <v>0</v>
      </c>
      <c r="AS27" s="4">
        <v>0</v>
      </c>
      <c r="AT27" s="4">
        <v>0</v>
      </c>
      <c r="AU27" s="4">
        <v>0</v>
      </c>
      <c r="AV27" s="4">
        <v>0</v>
      </c>
      <c r="AW27" s="4">
        <v>0</v>
      </c>
      <c r="AX27" s="4">
        <v>0</v>
      </c>
      <c r="AY27" s="4">
        <v>0</v>
      </c>
      <c r="AZ27" s="4">
        <v>0</v>
      </c>
      <c r="BA27" s="4">
        <v>0</v>
      </c>
      <c r="BB27" s="4">
        <v>0</v>
      </c>
      <c r="BC27" s="4">
        <v>0</v>
      </c>
      <c r="BD27" s="4">
        <v>0</v>
      </c>
      <c r="BE27" s="4">
        <v>0</v>
      </c>
      <c r="BF27" s="4">
        <v>0</v>
      </c>
      <c r="BG27" s="4">
        <v>0</v>
      </c>
      <c r="BH27" s="4">
        <v>488139.21366200852</v>
      </c>
      <c r="BI27" s="4">
        <v>38027.550000000003</v>
      </c>
      <c r="BJ27" s="4">
        <v>0</v>
      </c>
      <c r="BK27" s="4">
        <v>38027.550000000003</v>
      </c>
      <c r="BL27" s="4">
        <v>450111.66366200853</v>
      </c>
      <c r="BM27" s="4">
        <v>0</v>
      </c>
      <c r="BN27" s="4">
        <v>0</v>
      </c>
      <c r="BO27" s="4">
        <v>450111.66366200853</v>
      </c>
      <c r="BP27" s="4">
        <v>184923.87589889957</v>
      </c>
      <c r="BQ27" s="4">
        <v>265187.78776310897</v>
      </c>
      <c r="BR27" s="4">
        <v>0</v>
      </c>
      <c r="BS27" s="4">
        <v>265187.78776310897</v>
      </c>
      <c r="BT27" s="4">
        <v>0</v>
      </c>
      <c r="BU27" s="4">
        <v>450111.66366200853</v>
      </c>
      <c r="BV27" s="4">
        <v>450111.66366200853</v>
      </c>
      <c r="BW27" s="4">
        <v>0</v>
      </c>
      <c r="BX27" s="4">
        <v>0</v>
      </c>
      <c r="BY27" s="4">
        <v>-265187.78776310897</v>
      </c>
      <c r="BZ27" s="4">
        <v>0</v>
      </c>
      <c r="CA27" s="4">
        <v>0</v>
      </c>
      <c r="CB27" s="4">
        <v>0</v>
      </c>
      <c r="CC27" s="4">
        <v>0</v>
      </c>
      <c r="CD27" s="4">
        <v>0</v>
      </c>
    </row>
    <row r="28" spans="1:82" hidden="1" outlineLevel="1" x14ac:dyDescent="0.2">
      <c r="A28">
        <f t="shared" si="2"/>
        <v>2010</v>
      </c>
      <c r="B28" s="48">
        <v>40299</v>
      </c>
      <c r="C28" s="169">
        <v>1919490</v>
      </c>
      <c r="D28" s="169">
        <v>0</v>
      </c>
      <c r="E28" s="169">
        <v>476048.40487692313</v>
      </c>
      <c r="F28" s="169">
        <v>0</v>
      </c>
      <c r="G28" s="169">
        <v>4991.5448769230788</v>
      </c>
      <c r="H28" s="169">
        <v>471056.86000000004</v>
      </c>
      <c r="I28" s="169">
        <v>464018.89</v>
      </c>
      <c r="J28" s="169">
        <v>7037.9700000000021</v>
      </c>
      <c r="K28" s="169">
        <v>906267.05999999994</v>
      </c>
      <c r="L28" s="169">
        <v>0</v>
      </c>
      <c r="M28" s="169">
        <v>901791.17000000039</v>
      </c>
      <c r="N28" s="169">
        <v>4475.8899999995483</v>
      </c>
      <c r="O28" s="169">
        <v>0</v>
      </c>
      <c r="P28" s="169">
        <v>50956531.700000003</v>
      </c>
      <c r="Q28" s="169">
        <v>50956531.700000003</v>
      </c>
      <c r="R28" s="169">
        <v>906267.05</v>
      </c>
      <c r="S28" s="169">
        <v>0</v>
      </c>
      <c r="T28" s="169">
        <v>0</v>
      </c>
      <c r="U28" s="169">
        <v>2199554.7300000004</v>
      </c>
      <c r="V28" s="169">
        <v>12479.08709890685</v>
      </c>
      <c r="W28" s="267">
        <v>0</v>
      </c>
      <c r="X28" s="169">
        <v>0</v>
      </c>
      <c r="Y28" s="169">
        <v>0</v>
      </c>
      <c r="Z28" s="169">
        <v>0</v>
      </c>
      <c r="AA28" s="169">
        <v>0</v>
      </c>
      <c r="AB28" s="169">
        <v>0</v>
      </c>
      <c r="AC28" s="169">
        <v>0</v>
      </c>
      <c r="AD28" s="169">
        <v>0</v>
      </c>
      <c r="AE28" s="169">
        <v>0</v>
      </c>
      <c r="AF28" s="169">
        <v>0</v>
      </c>
      <c r="AG28" s="169">
        <v>0</v>
      </c>
      <c r="AH28" s="169">
        <v>0</v>
      </c>
      <c r="AI28" s="169">
        <v>28010.229999999996</v>
      </c>
      <c r="AJ28" s="169">
        <v>45480.861975829932</v>
      </c>
      <c r="AK28" s="169">
        <v>45480.861975829925</v>
      </c>
      <c r="AL28" s="4"/>
      <c r="AM28" s="15">
        <v>2</v>
      </c>
      <c r="AN28" s="169" t="str">
        <f>RevReqSumR!AB28</f>
        <v>Oct 2009 - Sep 2010</v>
      </c>
      <c r="AO28" s="276">
        <v>1</v>
      </c>
      <c r="AP28" s="4"/>
      <c r="AQ28" s="4">
        <v>0</v>
      </c>
      <c r="AR28" s="4">
        <v>0</v>
      </c>
      <c r="AS28" s="4">
        <v>0</v>
      </c>
      <c r="AT28" s="4">
        <v>0</v>
      </c>
      <c r="AU28" s="4">
        <v>0</v>
      </c>
      <c r="AV28" s="4">
        <v>0</v>
      </c>
      <c r="AW28" s="4">
        <v>0</v>
      </c>
      <c r="AX28" s="4">
        <v>0</v>
      </c>
      <c r="AY28" s="4">
        <v>0</v>
      </c>
      <c r="AZ28" s="4">
        <v>0</v>
      </c>
      <c r="BA28" s="4">
        <v>0</v>
      </c>
      <c r="BB28" s="4">
        <v>0</v>
      </c>
      <c r="BC28" s="4">
        <v>0</v>
      </c>
      <c r="BD28" s="4">
        <v>0</v>
      </c>
      <c r="BE28" s="4">
        <v>0</v>
      </c>
      <c r="BF28" s="4">
        <v>0</v>
      </c>
      <c r="BG28" s="4">
        <v>0</v>
      </c>
      <c r="BH28" s="4">
        <v>516537.72197582998</v>
      </c>
      <c r="BI28" s="4">
        <v>28010.229999999996</v>
      </c>
      <c r="BJ28" s="4">
        <v>0</v>
      </c>
      <c r="BK28" s="4">
        <v>28010.229999999996</v>
      </c>
      <c r="BL28" s="4">
        <v>488527.49197582999</v>
      </c>
      <c r="BM28" s="4">
        <v>0</v>
      </c>
      <c r="BN28" s="4">
        <v>0</v>
      </c>
      <c r="BO28" s="4">
        <v>488527.49197582999</v>
      </c>
      <c r="BP28" s="4">
        <v>200706.63480335</v>
      </c>
      <c r="BQ28" s="4">
        <v>287820.85717247997</v>
      </c>
      <c r="BR28" s="4">
        <v>0</v>
      </c>
      <c r="BS28" s="4">
        <v>287820.85717247997</v>
      </c>
      <c r="BT28" s="4">
        <v>0</v>
      </c>
      <c r="BU28" s="4">
        <v>488527.49197582999</v>
      </c>
      <c r="BV28" s="4">
        <v>488527.49197582999</v>
      </c>
      <c r="BW28" s="4">
        <v>0</v>
      </c>
      <c r="BX28" s="4">
        <v>0</v>
      </c>
      <c r="BY28" s="4">
        <v>-287820.85717247997</v>
      </c>
      <c r="BZ28" s="4">
        <v>0</v>
      </c>
      <c r="CA28" s="4">
        <v>0</v>
      </c>
      <c r="CB28" s="4">
        <v>0</v>
      </c>
      <c r="CC28" s="4">
        <v>0</v>
      </c>
      <c r="CD28" s="4">
        <v>0</v>
      </c>
    </row>
    <row r="29" spans="1:82" hidden="1" outlineLevel="1" x14ac:dyDescent="0.2">
      <c r="A29">
        <f t="shared" si="2"/>
        <v>2010</v>
      </c>
      <c r="B29" s="48">
        <v>40330</v>
      </c>
      <c r="C29" s="169">
        <v>3219005</v>
      </c>
      <c r="D29" s="169">
        <v>0</v>
      </c>
      <c r="E29" s="169">
        <v>476149.74441538466</v>
      </c>
      <c r="F29" s="169">
        <v>0</v>
      </c>
      <c r="G29" s="169">
        <v>5353.394415384616</v>
      </c>
      <c r="H29" s="169">
        <v>470796.35000000003</v>
      </c>
      <c r="I29" s="169">
        <v>463248.18000000005</v>
      </c>
      <c r="J29" s="169">
        <v>7548.17</v>
      </c>
      <c r="K29" s="169">
        <v>1073674</v>
      </c>
      <c r="L29" s="169">
        <v>27697.67</v>
      </c>
      <c r="M29" s="169">
        <v>470796.35000000003</v>
      </c>
      <c r="N29" s="169">
        <v>630575.31999999983</v>
      </c>
      <c r="O29" s="169">
        <v>0</v>
      </c>
      <c r="P29" s="169">
        <v>53544961.380000003</v>
      </c>
      <c r="Q29" s="169">
        <v>53544961.380000003</v>
      </c>
      <c r="R29" s="169">
        <v>1073674</v>
      </c>
      <c r="S29" s="169">
        <v>0</v>
      </c>
      <c r="T29" s="169">
        <v>0</v>
      </c>
      <c r="U29" s="169">
        <v>3273228.7300000004</v>
      </c>
      <c r="V29" s="169">
        <v>20412.057798602742</v>
      </c>
      <c r="W29" s="267">
        <v>4072.22</v>
      </c>
      <c r="X29" s="169">
        <v>0</v>
      </c>
      <c r="Y29" s="169">
        <v>0</v>
      </c>
      <c r="Z29" s="169">
        <v>0</v>
      </c>
      <c r="AA29" s="169">
        <v>0</v>
      </c>
      <c r="AB29" s="169">
        <v>0</v>
      </c>
      <c r="AC29" s="169">
        <v>0</v>
      </c>
      <c r="AD29" s="169">
        <v>0</v>
      </c>
      <c r="AE29" s="169">
        <v>0</v>
      </c>
      <c r="AF29" s="169">
        <v>0</v>
      </c>
      <c r="AG29" s="169">
        <v>0</v>
      </c>
      <c r="AH29" s="169">
        <v>0</v>
      </c>
      <c r="AI29" s="169">
        <v>31272.460000000003</v>
      </c>
      <c r="AJ29" s="169">
        <v>61110.132213987366</v>
      </c>
      <c r="AK29" s="169">
        <v>61110.132213987366</v>
      </c>
      <c r="AL29" s="4"/>
      <c r="AM29" s="15">
        <v>2</v>
      </c>
      <c r="AN29" s="169" t="str">
        <f>RevReqSumR!AB29</f>
        <v>Oct 2009 - Sep 2010</v>
      </c>
      <c r="AO29" s="276">
        <v>1</v>
      </c>
      <c r="AP29" s="4"/>
      <c r="AQ29" s="4">
        <v>0</v>
      </c>
      <c r="AR29" s="4">
        <v>0</v>
      </c>
      <c r="AS29" s="4">
        <v>0</v>
      </c>
      <c r="AT29" s="4">
        <v>0</v>
      </c>
      <c r="AU29" s="4">
        <v>0</v>
      </c>
      <c r="AV29" s="4">
        <v>0</v>
      </c>
      <c r="AW29" s="4">
        <v>0</v>
      </c>
      <c r="AX29" s="4">
        <v>0</v>
      </c>
      <c r="AY29" s="4">
        <v>0</v>
      </c>
      <c r="AZ29" s="4">
        <v>0</v>
      </c>
      <c r="BA29" s="4">
        <v>0</v>
      </c>
      <c r="BB29" s="4">
        <v>0</v>
      </c>
      <c r="BC29" s="4">
        <v>0</v>
      </c>
      <c r="BD29" s="4">
        <v>0</v>
      </c>
      <c r="BE29" s="4">
        <v>0</v>
      </c>
      <c r="BF29" s="4">
        <v>0</v>
      </c>
      <c r="BG29" s="4">
        <v>0</v>
      </c>
      <c r="BH29" s="4">
        <v>531906.48221398739</v>
      </c>
      <c r="BI29" s="4">
        <v>35344.68</v>
      </c>
      <c r="BJ29" s="4">
        <v>0</v>
      </c>
      <c r="BK29" s="4">
        <v>35344.68</v>
      </c>
      <c r="BL29" s="4">
        <v>496561.80221398739</v>
      </c>
      <c r="BM29" s="4">
        <v>0</v>
      </c>
      <c r="BN29" s="4">
        <v>0</v>
      </c>
      <c r="BO29" s="4">
        <v>496561.80221398739</v>
      </c>
      <c r="BP29" s="4">
        <v>204007.45082159457</v>
      </c>
      <c r="BQ29" s="4">
        <v>292554.35139239283</v>
      </c>
      <c r="BR29" s="4">
        <v>0</v>
      </c>
      <c r="BS29" s="4">
        <v>292554.35139239283</v>
      </c>
      <c r="BT29" s="4">
        <v>0</v>
      </c>
      <c r="BU29" s="4">
        <v>496561.80221398739</v>
      </c>
      <c r="BV29" s="4">
        <v>496561.80221398739</v>
      </c>
      <c r="BW29" s="4">
        <v>0</v>
      </c>
      <c r="BX29" s="4">
        <v>0</v>
      </c>
      <c r="BY29" s="4">
        <v>-292554.35139239283</v>
      </c>
      <c r="BZ29" s="4">
        <v>0</v>
      </c>
      <c r="CA29" s="4">
        <v>0</v>
      </c>
      <c r="CB29" s="4">
        <v>0</v>
      </c>
      <c r="CC29" s="4">
        <v>0</v>
      </c>
      <c r="CD29" s="4">
        <v>0</v>
      </c>
    </row>
    <row r="30" spans="1:82" hidden="1" outlineLevel="1" x14ac:dyDescent="0.2">
      <c r="A30">
        <f t="shared" si="2"/>
        <v>2010</v>
      </c>
      <c r="B30" s="48">
        <v>40360</v>
      </c>
      <c r="C30" s="169">
        <v>1413190</v>
      </c>
      <c r="D30" s="169">
        <v>0</v>
      </c>
      <c r="E30" s="169">
        <v>507656.59633846144</v>
      </c>
      <c r="F30" s="169">
        <v>0</v>
      </c>
      <c r="G30" s="169">
        <v>6617.0663384615409</v>
      </c>
      <c r="H30" s="169">
        <v>501039.52999999991</v>
      </c>
      <c r="I30" s="169">
        <v>491709.60999999993</v>
      </c>
      <c r="J30" s="169">
        <v>9329.9200000000019</v>
      </c>
      <c r="K30" s="169">
        <v>1218558.24</v>
      </c>
      <c r="L30" s="169">
        <v>-1017.84</v>
      </c>
      <c r="M30" s="169">
        <v>501039.52999999991</v>
      </c>
      <c r="N30" s="169">
        <v>716500.87</v>
      </c>
      <c r="O30" s="169">
        <v>0</v>
      </c>
      <c r="P30" s="169">
        <v>54241650.510000005</v>
      </c>
      <c r="Q30" s="169">
        <v>54241650.510000005</v>
      </c>
      <c r="R30" s="169">
        <v>1218558.24</v>
      </c>
      <c r="S30" s="169">
        <v>3956172.5</v>
      </c>
      <c r="T30" s="169">
        <v>689310.56999999983</v>
      </c>
      <c r="U30" s="169">
        <v>1224925.0400000005</v>
      </c>
      <c r="V30" s="169">
        <v>26575.948157663013</v>
      </c>
      <c r="W30" s="267">
        <v>0</v>
      </c>
      <c r="X30" s="169">
        <v>0</v>
      </c>
      <c r="Y30" s="169">
        <v>0</v>
      </c>
      <c r="Z30" s="169">
        <v>0</v>
      </c>
      <c r="AA30" s="169">
        <v>0</v>
      </c>
      <c r="AB30" s="169">
        <v>0</v>
      </c>
      <c r="AC30" s="169">
        <v>0</v>
      </c>
      <c r="AD30" s="169">
        <v>0</v>
      </c>
      <c r="AE30" s="169">
        <v>0</v>
      </c>
      <c r="AF30" s="169">
        <v>0</v>
      </c>
      <c r="AG30" s="169">
        <v>0</v>
      </c>
      <c r="AH30" s="169">
        <v>0</v>
      </c>
      <c r="AI30" s="169">
        <v>-16853.309999999998</v>
      </c>
      <c r="AJ30" s="169">
        <v>-672970.86550387531</v>
      </c>
      <c r="AK30" s="169">
        <v>-672970.86550387531</v>
      </c>
      <c r="AL30" s="4"/>
      <c r="AM30" s="15">
        <v>2</v>
      </c>
      <c r="AN30" s="169" t="str">
        <f>RevReqSumR!AB30</f>
        <v>Oct 2009 - Sep 2010</v>
      </c>
      <c r="AO30" s="276">
        <v>1</v>
      </c>
      <c r="AP30" s="4"/>
      <c r="AQ30" s="4">
        <v>0</v>
      </c>
      <c r="AR30" s="4">
        <v>0</v>
      </c>
      <c r="AS30" s="4">
        <v>0</v>
      </c>
      <c r="AT30" s="4">
        <v>0</v>
      </c>
      <c r="AU30" s="4">
        <v>0</v>
      </c>
      <c r="AV30" s="4">
        <v>0</v>
      </c>
      <c r="AW30" s="4">
        <v>0</v>
      </c>
      <c r="AX30" s="4">
        <v>0</v>
      </c>
      <c r="AY30" s="4">
        <v>0</v>
      </c>
      <c r="AZ30" s="4">
        <v>0</v>
      </c>
      <c r="BA30" s="4">
        <v>0</v>
      </c>
      <c r="BB30" s="4">
        <v>0</v>
      </c>
      <c r="BC30" s="4">
        <v>0</v>
      </c>
      <c r="BD30" s="4">
        <v>0</v>
      </c>
      <c r="BE30" s="4">
        <v>0</v>
      </c>
      <c r="BF30" s="4">
        <v>0</v>
      </c>
      <c r="BG30" s="4">
        <v>0</v>
      </c>
      <c r="BH30" s="4">
        <v>-171931.33550387539</v>
      </c>
      <c r="BI30" s="4">
        <v>-16853.309999999998</v>
      </c>
      <c r="BJ30" s="4">
        <v>0</v>
      </c>
      <c r="BK30" s="4">
        <v>-16853.309999999998</v>
      </c>
      <c r="BL30" s="4">
        <v>-155078.0255038754</v>
      </c>
      <c r="BM30" s="4">
        <v>689310.56999999983</v>
      </c>
      <c r="BN30" s="4">
        <v>0</v>
      </c>
      <c r="BO30" s="4">
        <v>534232.54449612438</v>
      </c>
      <c r="BP30" s="4">
        <v>219484.09858078774</v>
      </c>
      <c r="BQ30" s="4">
        <v>314748.4459153366</v>
      </c>
      <c r="BR30" s="4">
        <v>0</v>
      </c>
      <c r="BS30" s="4">
        <v>314748.4459153366</v>
      </c>
      <c r="BT30" s="4">
        <v>0</v>
      </c>
      <c r="BU30" s="4">
        <v>534232.54449612438</v>
      </c>
      <c r="BV30" s="4">
        <v>534232.54449612449</v>
      </c>
      <c r="BW30" s="4">
        <v>0</v>
      </c>
      <c r="BX30" s="4">
        <v>0</v>
      </c>
      <c r="BY30" s="4">
        <v>-314748.4459153366</v>
      </c>
      <c r="BZ30" s="4">
        <v>0</v>
      </c>
      <c r="CA30" s="4">
        <v>0</v>
      </c>
      <c r="CB30" s="4">
        <v>0</v>
      </c>
      <c r="CC30" s="4">
        <v>0</v>
      </c>
      <c r="CD30" s="4">
        <v>0</v>
      </c>
    </row>
    <row r="31" spans="1:82" hidden="1" outlineLevel="1" x14ac:dyDescent="0.2">
      <c r="A31">
        <f t="shared" si="2"/>
        <v>2010</v>
      </c>
      <c r="B31" s="48">
        <v>40391</v>
      </c>
      <c r="C31" s="169">
        <v>162249</v>
      </c>
      <c r="D31" s="169">
        <v>0</v>
      </c>
      <c r="E31" s="169">
        <v>512313.9784615385</v>
      </c>
      <c r="F31" s="169">
        <v>0</v>
      </c>
      <c r="G31" s="169">
        <v>7695.5084615384603</v>
      </c>
      <c r="H31" s="169">
        <v>504618.47000000003</v>
      </c>
      <c r="I31" s="169">
        <v>493767.97000000003</v>
      </c>
      <c r="J31" s="169">
        <v>10850.499999999996</v>
      </c>
      <c r="K31" s="169">
        <v>1260417.6000000001</v>
      </c>
      <c r="L31" s="169">
        <v>0</v>
      </c>
      <c r="M31" s="169">
        <v>504618.47000000003</v>
      </c>
      <c r="N31" s="169">
        <v>755799.13000000012</v>
      </c>
      <c r="O31" s="169">
        <v>0</v>
      </c>
      <c r="P31" s="169">
        <v>53648100.380000003</v>
      </c>
      <c r="Q31" s="169">
        <v>53648100.380000003</v>
      </c>
      <c r="R31" s="169">
        <v>1260417.6000000001</v>
      </c>
      <c r="S31" s="169">
        <v>0</v>
      </c>
      <c r="T31" s="169">
        <v>0</v>
      </c>
      <c r="U31" s="169">
        <v>2485342.6400000006</v>
      </c>
      <c r="V31" s="169">
        <v>11941.386655150685</v>
      </c>
      <c r="W31" s="267">
        <v>20142.87</v>
      </c>
      <c r="X31" s="169">
        <v>0</v>
      </c>
      <c r="Y31" s="169">
        <v>0</v>
      </c>
      <c r="Z31" s="169">
        <v>0</v>
      </c>
      <c r="AA31" s="169">
        <v>0</v>
      </c>
      <c r="AB31" s="169">
        <v>0</v>
      </c>
      <c r="AC31" s="169">
        <v>0</v>
      </c>
      <c r="AD31" s="169">
        <v>0</v>
      </c>
      <c r="AE31" s="169">
        <v>0</v>
      </c>
      <c r="AF31" s="169">
        <v>0</v>
      </c>
      <c r="AG31" s="169">
        <v>0</v>
      </c>
      <c r="AH31" s="169">
        <v>0</v>
      </c>
      <c r="AI31" s="169">
        <v>10869.640000000001</v>
      </c>
      <c r="AJ31" s="169">
        <v>50649.405116689159</v>
      </c>
      <c r="AK31" s="169">
        <v>50649.405116689144</v>
      </c>
      <c r="AL31" s="4"/>
      <c r="AM31" s="15">
        <v>1</v>
      </c>
      <c r="AN31" s="169" t="str">
        <f>RevReqSumR!AB31</f>
        <v>Oct 2009 - Sep 2010</v>
      </c>
      <c r="AO31" s="276">
        <v>1</v>
      </c>
      <c r="AP31" s="4"/>
      <c r="AQ31" s="4">
        <v>0</v>
      </c>
      <c r="AR31" s="4">
        <v>0</v>
      </c>
      <c r="AS31" s="4">
        <v>0</v>
      </c>
      <c r="AT31" s="4">
        <v>0</v>
      </c>
      <c r="AU31" s="4">
        <v>0</v>
      </c>
      <c r="AV31" s="4">
        <v>0</v>
      </c>
      <c r="AW31" s="4">
        <v>0</v>
      </c>
      <c r="AX31" s="4">
        <v>0</v>
      </c>
      <c r="AY31" s="4">
        <v>0</v>
      </c>
      <c r="AZ31" s="4">
        <v>0</v>
      </c>
      <c r="BA31" s="4">
        <v>0</v>
      </c>
      <c r="BB31" s="4">
        <v>0</v>
      </c>
      <c r="BC31" s="4">
        <v>0</v>
      </c>
      <c r="BD31" s="4">
        <v>0</v>
      </c>
      <c r="BE31" s="4">
        <v>0</v>
      </c>
      <c r="BF31" s="4">
        <v>0</v>
      </c>
      <c r="BG31" s="4">
        <v>0</v>
      </c>
      <c r="BH31" s="4">
        <v>555267.87511668913</v>
      </c>
      <c r="BI31" s="4">
        <v>31012.510000000002</v>
      </c>
      <c r="BJ31" s="4">
        <v>0</v>
      </c>
      <c r="BK31" s="4">
        <v>31012.510000000002</v>
      </c>
      <c r="BL31" s="4">
        <v>524255.36511668912</v>
      </c>
      <c r="BM31" s="4">
        <v>0</v>
      </c>
      <c r="BN31" s="4">
        <v>0</v>
      </c>
      <c r="BO31" s="4">
        <v>524255.36511668912</v>
      </c>
      <c r="BP31" s="4">
        <v>215385.07420454055</v>
      </c>
      <c r="BQ31" s="4">
        <v>308870.29091214854</v>
      </c>
      <c r="BR31" s="4">
        <v>0</v>
      </c>
      <c r="BS31" s="4">
        <v>308870.29091214854</v>
      </c>
      <c r="BT31" s="4">
        <v>0</v>
      </c>
      <c r="BU31" s="4">
        <v>524255.36511668912</v>
      </c>
      <c r="BV31" s="4">
        <v>524255.36511668918</v>
      </c>
      <c r="BW31" s="4">
        <v>0</v>
      </c>
      <c r="BX31" s="4">
        <v>0</v>
      </c>
      <c r="BY31" s="4">
        <v>-308870.29091214854</v>
      </c>
      <c r="BZ31" s="4">
        <v>0</v>
      </c>
      <c r="CA31" s="4">
        <v>0</v>
      </c>
      <c r="CB31" s="4">
        <v>0</v>
      </c>
      <c r="CC31" s="4">
        <v>0</v>
      </c>
      <c r="CD31" s="4">
        <v>0</v>
      </c>
    </row>
    <row r="32" spans="1:82" hidden="1" outlineLevel="1" x14ac:dyDescent="0.2">
      <c r="A32">
        <f t="shared" si="2"/>
        <v>2010</v>
      </c>
      <c r="B32" s="48">
        <v>40422</v>
      </c>
      <c r="C32" s="169">
        <v>346716</v>
      </c>
      <c r="D32" s="169">
        <v>0</v>
      </c>
      <c r="E32" s="169">
        <v>490739.97524615389</v>
      </c>
      <c r="F32" s="169">
        <v>0</v>
      </c>
      <c r="G32" s="169">
        <v>8076.5852461538479</v>
      </c>
      <c r="H32" s="169">
        <v>482663.39</v>
      </c>
      <c r="I32" s="169">
        <v>471275.58</v>
      </c>
      <c r="J32" s="169">
        <v>11387.810000000001</v>
      </c>
      <c r="K32" s="169">
        <v>1216126.71</v>
      </c>
      <c r="L32" s="169">
        <v>0</v>
      </c>
      <c r="M32" s="169">
        <v>482663.39</v>
      </c>
      <c r="N32" s="169">
        <v>733463.32</v>
      </c>
      <c r="O32" s="169">
        <v>0</v>
      </c>
      <c r="P32" s="169">
        <v>53261353.060000002</v>
      </c>
      <c r="Q32" s="169">
        <v>53261353.060000002</v>
      </c>
      <c r="R32" s="169">
        <v>1216126.71</v>
      </c>
      <c r="S32" s="169">
        <v>0</v>
      </c>
      <c r="T32" s="169">
        <v>0</v>
      </c>
      <c r="U32" s="169">
        <v>3701469.3500000006</v>
      </c>
      <c r="V32" s="169">
        <v>23064.586981865752</v>
      </c>
      <c r="W32" s="267">
        <v>0</v>
      </c>
      <c r="X32" s="169">
        <v>0</v>
      </c>
      <c r="Y32" s="169">
        <v>0</v>
      </c>
      <c r="Z32" s="169">
        <v>0</v>
      </c>
      <c r="AA32" s="169">
        <v>0</v>
      </c>
      <c r="AB32" s="169">
        <v>0</v>
      </c>
      <c r="AC32" s="169">
        <v>0</v>
      </c>
      <c r="AD32" s="169">
        <v>0</v>
      </c>
      <c r="AE32" s="169">
        <v>0</v>
      </c>
      <c r="AF32" s="169">
        <v>0</v>
      </c>
      <c r="AG32" s="169">
        <v>0</v>
      </c>
      <c r="AH32" s="169">
        <v>0</v>
      </c>
      <c r="AI32" s="169">
        <v>45417.58</v>
      </c>
      <c r="AJ32" s="169">
        <v>76558.752228019628</v>
      </c>
      <c r="AK32" s="169">
        <v>76558.752228019599</v>
      </c>
      <c r="AL32" s="4"/>
      <c r="AM32" s="15">
        <v>2</v>
      </c>
      <c r="AN32" s="169" t="str">
        <f>RevReqSumR!AB32</f>
        <v>Oct 2009 - Sep 2010</v>
      </c>
      <c r="AO32" s="276">
        <v>1</v>
      </c>
      <c r="AP32" s="4"/>
      <c r="AQ32" s="4">
        <v>0</v>
      </c>
      <c r="AR32" s="4">
        <v>0</v>
      </c>
      <c r="AS32" s="4">
        <v>0</v>
      </c>
      <c r="AT32" s="4">
        <v>0</v>
      </c>
      <c r="AU32" s="4">
        <v>0</v>
      </c>
      <c r="AV32" s="4">
        <v>0</v>
      </c>
      <c r="AW32" s="4">
        <v>0</v>
      </c>
      <c r="AX32" s="4">
        <v>0</v>
      </c>
      <c r="AY32" s="4">
        <v>0</v>
      </c>
      <c r="AZ32" s="4">
        <v>0</v>
      </c>
      <c r="BA32" s="4">
        <v>0</v>
      </c>
      <c r="BB32" s="4">
        <v>0</v>
      </c>
      <c r="BC32" s="4">
        <v>0</v>
      </c>
      <c r="BD32" s="4">
        <v>0</v>
      </c>
      <c r="BE32" s="4">
        <v>0</v>
      </c>
      <c r="BF32" s="4">
        <v>0</v>
      </c>
      <c r="BG32" s="4">
        <v>0</v>
      </c>
      <c r="BH32" s="4">
        <v>559222.14222801966</v>
      </c>
      <c r="BI32" s="4">
        <v>45417.58</v>
      </c>
      <c r="BJ32" s="4">
        <v>0</v>
      </c>
      <c r="BK32" s="4">
        <v>45417.58</v>
      </c>
      <c r="BL32" s="4">
        <v>513804.56222801964</v>
      </c>
      <c r="BM32" s="4">
        <v>0</v>
      </c>
      <c r="BN32" s="4">
        <v>0</v>
      </c>
      <c r="BO32" s="4">
        <v>513804.56222801964</v>
      </c>
      <c r="BP32" s="4">
        <v>211091.46634575957</v>
      </c>
      <c r="BQ32" s="4">
        <v>302713.09588226007</v>
      </c>
      <c r="BR32" s="4">
        <v>0</v>
      </c>
      <c r="BS32" s="4">
        <v>302713.09588226007</v>
      </c>
      <c r="BT32" s="4">
        <v>0</v>
      </c>
      <c r="BU32" s="4">
        <v>513804.56222801964</v>
      </c>
      <c r="BV32" s="4">
        <v>513804.56222801964</v>
      </c>
      <c r="BW32" s="4">
        <v>0</v>
      </c>
      <c r="BX32" s="4">
        <v>0</v>
      </c>
      <c r="BY32" s="4">
        <v>-302713.09588226007</v>
      </c>
      <c r="BZ32" s="4">
        <v>0</v>
      </c>
      <c r="CA32" s="4">
        <v>0</v>
      </c>
      <c r="CB32" s="4">
        <v>0</v>
      </c>
      <c r="CC32" s="4">
        <v>0</v>
      </c>
      <c r="CD32" s="4">
        <v>0</v>
      </c>
    </row>
    <row r="33" spans="1:82" hidden="1" outlineLevel="1" x14ac:dyDescent="0.2">
      <c r="A33">
        <f t="shared" si="2"/>
        <v>2010</v>
      </c>
      <c r="B33" s="48">
        <v>40452</v>
      </c>
      <c r="C33" s="169">
        <v>51529</v>
      </c>
      <c r="D33" s="169">
        <v>0</v>
      </c>
      <c r="E33" s="169">
        <v>502504.22804615379</v>
      </c>
      <c r="F33" s="169">
        <v>0</v>
      </c>
      <c r="G33" s="169">
        <v>9102.2180461538483</v>
      </c>
      <c r="H33" s="169">
        <v>493402.00999999995</v>
      </c>
      <c r="I33" s="169">
        <v>480568.07999999996</v>
      </c>
      <c r="J33" s="169">
        <v>12833.93</v>
      </c>
      <c r="K33" s="169">
        <v>1006134.52</v>
      </c>
      <c r="L33" s="169">
        <v>0</v>
      </c>
      <c r="M33" s="169">
        <v>493402.00999999995</v>
      </c>
      <c r="N33" s="169">
        <v>512732.51000000007</v>
      </c>
      <c r="O33" s="169">
        <v>0</v>
      </c>
      <c r="P33" s="169">
        <v>52800149.550000004</v>
      </c>
      <c r="Q33" s="169">
        <v>52800149.550000004</v>
      </c>
      <c r="R33" s="169">
        <v>1006134.52</v>
      </c>
      <c r="S33" s="169">
        <v>0</v>
      </c>
      <c r="T33" s="169">
        <v>0</v>
      </c>
      <c r="U33" s="169">
        <v>4707603.870000001</v>
      </c>
      <c r="V33" s="169">
        <v>35232.387775682197</v>
      </c>
      <c r="W33" s="267">
        <v>13450</v>
      </c>
      <c r="X33" s="169">
        <v>0</v>
      </c>
      <c r="Y33" s="169">
        <v>0</v>
      </c>
      <c r="Z33" s="169">
        <v>0</v>
      </c>
      <c r="AA33" s="169">
        <v>0</v>
      </c>
      <c r="AB33" s="169">
        <v>0</v>
      </c>
      <c r="AC33" s="169">
        <v>0</v>
      </c>
      <c r="AD33" s="169">
        <v>0</v>
      </c>
      <c r="AE33" s="169">
        <v>0</v>
      </c>
      <c r="AF33" s="169">
        <v>0</v>
      </c>
      <c r="AG33" s="169">
        <v>0</v>
      </c>
      <c r="AH33" s="169">
        <v>0</v>
      </c>
      <c r="AI33" s="169">
        <v>-4288.329999999999</v>
      </c>
      <c r="AJ33" s="169">
        <v>53496.27582183609</v>
      </c>
      <c r="AK33" s="169">
        <v>53496.27582183604</v>
      </c>
      <c r="AL33" s="4"/>
      <c r="AM33" s="15">
        <v>2</v>
      </c>
      <c r="AN33" s="169" t="str">
        <f>RevReqSumR!AB33</f>
        <v>Oct 2010 - Sep 2011</v>
      </c>
      <c r="AO33" s="276">
        <v>1</v>
      </c>
      <c r="AP33" s="4"/>
      <c r="AQ33" s="4">
        <v>0</v>
      </c>
      <c r="AR33" s="4">
        <v>0</v>
      </c>
      <c r="AS33" s="4">
        <v>0</v>
      </c>
      <c r="AT33" s="4">
        <v>0</v>
      </c>
      <c r="AU33" s="4">
        <v>0</v>
      </c>
      <c r="AV33" s="4">
        <v>0</v>
      </c>
      <c r="AW33" s="4">
        <v>0</v>
      </c>
      <c r="AX33" s="4">
        <v>0</v>
      </c>
      <c r="AY33" s="4">
        <v>0</v>
      </c>
      <c r="AZ33" s="4">
        <v>0</v>
      </c>
      <c r="BA33" s="4">
        <v>0</v>
      </c>
      <c r="BB33" s="4">
        <v>0</v>
      </c>
      <c r="BC33" s="4">
        <v>0</v>
      </c>
      <c r="BD33" s="4">
        <v>0</v>
      </c>
      <c r="BE33" s="4">
        <v>0</v>
      </c>
      <c r="BF33" s="4">
        <v>0</v>
      </c>
      <c r="BG33" s="4">
        <v>0</v>
      </c>
      <c r="BH33" s="4">
        <v>546898.28582183609</v>
      </c>
      <c r="BI33" s="4">
        <v>9161.6700000000019</v>
      </c>
      <c r="BJ33" s="4">
        <v>0</v>
      </c>
      <c r="BK33" s="4">
        <v>9161.6700000000019</v>
      </c>
      <c r="BL33" s="4">
        <v>537736.61582183605</v>
      </c>
      <c r="BM33" s="4">
        <v>0</v>
      </c>
      <c r="BN33" s="4">
        <v>0</v>
      </c>
      <c r="BO33" s="4">
        <v>537736.61582183605</v>
      </c>
      <c r="BP33" s="4">
        <v>220923.71124424311</v>
      </c>
      <c r="BQ33" s="4">
        <v>316812.90457759297</v>
      </c>
      <c r="BR33" s="4">
        <v>0</v>
      </c>
      <c r="BS33" s="4">
        <v>316812.90457759297</v>
      </c>
      <c r="BT33" s="4">
        <v>0</v>
      </c>
      <c r="BU33" s="4">
        <v>537736.61582183605</v>
      </c>
      <c r="BV33" s="4">
        <v>537736.61582183593</v>
      </c>
      <c r="BW33" s="4">
        <v>0</v>
      </c>
      <c r="BX33" s="4">
        <v>0</v>
      </c>
      <c r="BY33" s="4">
        <v>-316812.90457759297</v>
      </c>
      <c r="BZ33" s="4">
        <v>0</v>
      </c>
      <c r="CA33" s="4">
        <v>0</v>
      </c>
      <c r="CB33" s="4">
        <v>0</v>
      </c>
      <c r="CC33" s="4">
        <v>0</v>
      </c>
      <c r="CD33" s="4">
        <v>0</v>
      </c>
    </row>
    <row r="34" spans="1:82" hidden="1" outlineLevel="1" x14ac:dyDescent="0.2">
      <c r="A34">
        <f t="shared" si="2"/>
        <v>2010</v>
      </c>
      <c r="B34" s="48">
        <v>40483</v>
      </c>
      <c r="C34" s="169">
        <v>12540</v>
      </c>
      <c r="D34" s="169">
        <v>0</v>
      </c>
      <c r="E34" s="169">
        <v>481914.77698461543</v>
      </c>
      <c r="F34" s="169">
        <v>0</v>
      </c>
      <c r="G34" s="169">
        <v>8816.5469846153846</v>
      </c>
      <c r="H34" s="169">
        <v>473098.23000000004</v>
      </c>
      <c r="I34" s="169">
        <v>460667.09</v>
      </c>
      <c r="J34" s="169">
        <v>12431.139999999998</v>
      </c>
      <c r="K34" s="169">
        <v>843848.25</v>
      </c>
      <c r="L34" s="169">
        <v>0</v>
      </c>
      <c r="M34" s="169">
        <v>473098.23000000004</v>
      </c>
      <c r="N34" s="169">
        <v>370750.01999999996</v>
      </c>
      <c r="O34" s="169">
        <v>0</v>
      </c>
      <c r="P34" s="169">
        <v>52441939.530000001</v>
      </c>
      <c r="Q34" s="169">
        <v>52441939.530000001</v>
      </c>
      <c r="R34" s="169">
        <v>845228.25</v>
      </c>
      <c r="S34" s="169">
        <v>3884965.92</v>
      </c>
      <c r="T34" s="169">
        <v>358711.62000000023</v>
      </c>
      <c r="U34" s="169">
        <v>2026577.8200000012</v>
      </c>
      <c r="V34" s="169">
        <v>11553.736915630139</v>
      </c>
      <c r="W34" s="267">
        <v>0</v>
      </c>
      <c r="X34" s="169">
        <v>0</v>
      </c>
      <c r="Y34" s="169">
        <v>0</v>
      </c>
      <c r="Z34" s="169">
        <v>0</v>
      </c>
      <c r="AA34" s="169">
        <v>0</v>
      </c>
      <c r="AB34" s="169">
        <v>0</v>
      </c>
      <c r="AC34" s="169">
        <v>0</v>
      </c>
      <c r="AD34" s="169">
        <v>0</v>
      </c>
      <c r="AE34" s="169">
        <v>0</v>
      </c>
      <c r="AF34" s="169">
        <v>0</v>
      </c>
      <c r="AG34" s="169">
        <v>0</v>
      </c>
      <c r="AH34" s="169">
        <v>0</v>
      </c>
      <c r="AI34" s="169">
        <v>11045.179999999998</v>
      </c>
      <c r="AJ34" s="169">
        <v>-327296.15609975473</v>
      </c>
      <c r="AK34" s="169">
        <v>-327296.15609975473</v>
      </c>
      <c r="AL34" s="4"/>
      <c r="AM34" s="15">
        <v>2</v>
      </c>
      <c r="AN34" s="169" t="str">
        <f>RevReqSumR!AB34</f>
        <v>Oct 2010 - Sep 2011</v>
      </c>
      <c r="AO34" s="276">
        <v>1</v>
      </c>
      <c r="AP34" s="4"/>
      <c r="AQ34" s="4">
        <v>0</v>
      </c>
      <c r="AR34" s="4">
        <v>0</v>
      </c>
      <c r="AS34" s="4">
        <v>0</v>
      </c>
      <c r="AT34" s="4">
        <v>0</v>
      </c>
      <c r="AU34" s="4">
        <v>0</v>
      </c>
      <c r="AV34" s="4">
        <v>0</v>
      </c>
      <c r="AW34" s="4">
        <v>0</v>
      </c>
      <c r="AX34" s="4">
        <v>0</v>
      </c>
      <c r="AY34" s="4">
        <v>0</v>
      </c>
      <c r="AZ34" s="4">
        <v>0</v>
      </c>
      <c r="BA34" s="4">
        <v>0</v>
      </c>
      <c r="BB34" s="4">
        <v>0</v>
      </c>
      <c r="BC34" s="4">
        <v>0</v>
      </c>
      <c r="BD34" s="4">
        <v>0</v>
      </c>
      <c r="BE34" s="4">
        <v>0</v>
      </c>
      <c r="BF34" s="4">
        <v>0</v>
      </c>
      <c r="BG34" s="4">
        <v>0</v>
      </c>
      <c r="BH34" s="4">
        <v>145802.0739002453</v>
      </c>
      <c r="BI34" s="4">
        <v>11045.179999999998</v>
      </c>
      <c r="BJ34" s="4">
        <v>0</v>
      </c>
      <c r="BK34" s="4">
        <v>11045.179999999998</v>
      </c>
      <c r="BL34" s="4">
        <v>134756.89390024531</v>
      </c>
      <c r="BM34" s="4">
        <v>358711.62000000023</v>
      </c>
      <c r="BN34" s="4">
        <v>0</v>
      </c>
      <c r="BO34" s="4">
        <v>493468.51390024554</v>
      </c>
      <c r="BP34" s="4">
        <v>202736.60425077687</v>
      </c>
      <c r="BQ34" s="4">
        <v>290731.90964946867</v>
      </c>
      <c r="BR34" s="4">
        <v>0</v>
      </c>
      <c r="BS34" s="4">
        <v>290731.90964946867</v>
      </c>
      <c r="BT34" s="4">
        <v>0</v>
      </c>
      <c r="BU34" s="4">
        <v>493468.51390024554</v>
      </c>
      <c r="BV34" s="4">
        <v>493468.51390024554</v>
      </c>
      <c r="BW34" s="4">
        <v>0</v>
      </c>
      <c r="BX34" s="4">
        <v>0</v>
      </c>
      <c r="BY34" s="4">
        <v>-290731.90964946867</v>
      </c>
      <c r="BZ34" s="4">
        <v>0</v>
      </c>
      <c r="CA34" s="4">
        <v>0</v>
      </c>
      <c r="CB34" s="4">
        <v>0</v>
      </c>
      <c r="CC34" s="4">
        <v>0</v>
      </c>
      <c r="CD34" s="4">
        <v>0</v>
      </c>
    </row>
    <row r="35" spans="1:82" hidden="1" outlineLevel="1" x14ac:dyDescent="0.2">
      <c r="A35">
        <f t="shared" si="2"/>
        <v>2010</v>
      </c>
      <c r="B35" s="48">
        <v>40513</v>
      </c>
      <c r="C35" s="169">
        <v>10042462</v>
      </c>
      <c r="D35" s="169">
        <v>0</v>
      </c>
      <c r="E35" s="169">
        <v>522803.14929230773</v>
      </c>
      <c r="F35" s="169">
        <v>0</v>
      </c>
      <c r="G35" s="169">
        <v>9538.1892923076975</v>
      </c>
      <c r="H35" s="169">
        <v>513264.96</v>
      </c>
      <c r="I35" s="169">
        <v>499816.32</v>
      </c>
      <c r="J35" s="169">
        <v>13448.640000000005</v>
      </c>
      <c r="K35" s="169">
        <v>609721.19999999995</v>
      </c>
      <c r="L35" s="169">
        <v>0</v>
      </c>
      <c r="M35" s="169">
        <v>513264.96</v>
      </c>
      <c r="N35" s="169">
        <v>96456.239999999932</v>
      </c>
      <c r="O35" s="169">
        <v>0</v>
      </c>
      <c r="P35" s="169">
        <v>62387945.289999999</v>
      </c>
      <c r="Q35" s="169">
        <v>62387945.289999999</v>
      </c>
      <c r="R35" s="169">
        <v>609721.19999999995</v>
      </c>
      <c r="S35" s="169">
        <v>0</v>
      </c>
      <c r="T35" s="169">
        <v>0</v>
      </c>
      <c r="U35" s="169">
        <v>2636299.0200000014</v>
      </c>
      <c r="V35" s="169">
        <v>19308.155329265755</v>
      </c>
      <c r="W35" s="267">
        <v>0</v>
      </c>
      <c r="X35" s="169">
        <v>0</v>
      </c>
      <c r="Y35" s="169">
        <v>0</v>
      </c>
      <c r="Z35" s="169">
        <v>0</v>
      </c>
      <c r="AA35" s="169">
        <v>0</v>
      </c>
      <c r="AB35" s="169">
        <v>0</v>
      </c>
      <c r="AC35" s="169">
        <v>0</v>
      </c>
      <c r="AD35" s="169">
        <v>0</v>
      </c>
      <c r="AE35" s="169">
        <v>0</v>
      </c>
      <c r="AF35" s="169">
        <v>0</v>
      </c>
      <c r="AG35" s="169">
        <v>0</v>
      </c>
      <c r="AH35" s="169">
        <v>0</v>
      </c>
      <c r="AI35" s="169">
        <v>18610.52</v>
      </c>
      <c r="AJ35" s="169">
        <v>47456.864621573463</v>
      </c>
      <c r="AK35" s="169">
        <v>47456.864621573448</v>
      </c>
      <c r="AL35" s="4"/>
      <c r="AM35" s="15">
        <v>2</v>
      </c>
      <c r="AN35" s="169" t="str">
        <f>RevReqSumR!AB35</f>
        <v>Oct 2010 - Sep 2011</v>
      </c>
      <c r="AO35" s="276">
        <v>1</v>
      </c>
      <c r="AP35" s="4"/>
      <c r="AQ35" s="4">
        <v>0</v>
      </c>
      <c r="AR35" s="4">
        <v>0</v>
      </c>
      <c r="AS35" s="4">
        <v>0</v>
      </c>
      <c r="AT35" s="4">
        <v>0</v>
      </c>
      <c r="AU35" s="4">
        <v>0</v>
      </c>
      <c r="AV35" s="4">
        <v>0</v>
      </c>
      <c r="AW35" s="4">
        <v>0</v>
      </c>
      <c r="AX35" s="4">
        <v>0</v>
      </c>
      <c r="AY35" s="4">
        <v>0</v>
      </c>
      <c r="AZ35" s="4">
        <v>0</v>
      </c>
      <c r="BA35" s="4">
        <v>0</v>
      </c>
      <c r="BB35" s="4">
        <v>0</v>
      </c>
      <c r="BC35" s="4">
        <v>0</v>
      </c>
      <c r="BD35" s="4">
        <v>0</v>
      </c>
      <c r="BE35" s="4">
        <v>0</v>
      </c>
      <c r="BF35" s="4">
        <v>0</v>
      </c>
      <c r="BG35" s="4">
        <v>0</v>
      </c>
      <c r="BH35" s="4">
        <v>560721.82462157344</v>
      </c>
      <c r="BI35" s="4">
        <v>18610.52</v>
      </c>
      <c r="BJ35" s="4">
        <v>0</v>
      </c>
      <c r="BK35" s="4">
        <v>18610.52</v>
      </c>
      <c r="BL35" s="4">
        <v>542111.30462157342</v>
      </c>
      <c r="BM35" s="4">
        <v>0</v>
      </c>
      <c r="BN35" s="4">
        <v>0</v>
      </c>
      <c r="BO35" s="4">
        <v>542111.30462157342</v>
      </c>
      <c r="BP35" s="4">
        <v>222721.00839072722</v>
      </c>
      <c r="BQ35" s="4">
        <v>319390.2962308462</v>
      </c>
      <c r="BR35" s="4">
        <v>0</v>
      </c>
      <c r="BS35" s="4">
        <v>319390.2962308462</v>
      </c>
      <c r="BT35" s="4">
        <v>0</v>
      </c>
      <c r="BU35" s="4">
        <v>542111.30462157342</v>
      </c>
      <c r="BV35" s="4">
        <v>542111.30462157354</v>
      </c>
      <c r="BW35" s="4">
        <v>0</v>
      </c>
      <c r="BX35" s="4">
        <v>0</v>
      </c>
      <c r="BY35" s="4">
        <v>-319390.2962308462</v>
      </c>
      <c r="BZ35" s="4">
        <v>0</v>
      </c>
      <c r="CA35" s="4">
        <v>0</v>
      </c>
      <c r="CB35" s="4">
        <v>0</v>
      </c>
      <c r="CC35" s="4">
        <v>0</v>
      </c>
      <c r="CD35" s="4">
        <v>0</v>
      </c>
    </row>
    <row r="36" spans="1:82" hidden="1" outlineLevel="1" x14ac:dyDescent="0.2">
      <c r="A36">
        <f t="shared" si="2"/>
        <v>2011</v>
      </c>
      <c r="B36" s="48">
        <v>40544</v>
      </c>
      <c r="C36" s="169">
        <v>1182328</v>
      </c>
      <c r="D36" s="169">
        <v>0</v>
      </c>
      <c r="E36" s="169">
        <v>594243.55920000002</v>
      </c>
      <c r="F36" s="169">
        <v>0</v>
      </c>
      <c r="G36" s="169">
        <v>9827.2291999999998</v>
      </c>
      <c r="H36" s="169">
        <v>584416.33000000007</v>
      </c>
      <c r="I36" s="169">
        <v>570560.15</v>
      </c>
      <c r="J36" s="169">
        <v>13856.179999999998</v>
      </c>
      <c r="K36" s="169">
        <v>435245.76</v>
      </c>
      <c r="L36" s="169">
        <v>0</v>
      </c>
      <c r="M36" s="169">
        <v>435245.76</v>
      </c>
      <c r="N36" s="169">
        <v>0</v>
      </c>
      <c r="O36" s="169">
        <v>149170.57000000007</v>
      </c>
      <c r="P36" s="169">
        <v>63570273.289999999</v>
      </c>
      <c r="Q36" s="169">
        <v>63719443.859999999</v>
      </c>
      <c r="R36" s="169">
        <v>436611.3</v>
      </c>
      <c r="S36" s="169">
        <v>0</v>
      </c>
      <c r="T36" s="169">
        <v>0</v>
      </c>
      <c r="U36" s="169">
        <v>3072910.3200000012</v>
      </c>
      <c r="V36" s="169">
        <v>25008.310297857533</v>
      </c>
      <c r="W36" s="267">
        <v>0</v>
      </c>
      <c r="X36" s="169">
        <v>0</v>
      </c>
      <c r="Y36" s="169">
        <v>0</v>
      </c>
      <c r="Z36" s="169">
        <v>0</v>
      </c>
      <c r="AA36" s="169">
        <v>0</v>
      </c>
      <c r="AB36" s="169">
        <v>0</v>
      </c>
      <c r="AC36" s="169">
        <v>0</v>
      </c>
      <c r="AD36" s="169">
        <v>0</v>
      </c>
      <c r="AE36" s="169">
        <v>0</v>
      </c>
      <c r="AF36" s="169">
        <v>0</v>
      </c>
      <c r="AG36" s="169">
        <v>0</v>
      </c>
      <c r="AH36" s="169">
        <v>0</v>
      </c>
      <c r="AI36" s="169">
        <v>13072.369999999997</v>
      </c>
      <c r="AJ36" s="169">
        <v>47907.909497857472</v>
      </c>
      <c r="AK36" s="169">
        <v>47907.90949785753</v>
      </c>
      <c r="AL36" s="4"/>
      <c r="AM36" s="15">
        <v>1</v>
      </c>
      <c r="AN36" s="169" t="str">
        <f>RevReqSumR!AB36</f>
        <v>Oct 2010 - Sep 2011</v>
      </c>
      <c r="AO36" s="276">
        <v>1</v>
      </c>
      <c r="AP36" s="4"/>
      <c r="AQ36" s="4">
        <v>0</v>
      </c>
      <c r="AR36" s="4">
        <v>0</v>
      </c>
      <c r="AS36" s="4">
        <v>0</v>
      </c>
      <c r="AT36" s="4">
        <v>63570273.289999999</v>
      </c>
      <c r="AU36" s="4">
        <v>0</v>
      </c>
      <c r="AV36" s="4">
        <v>0</v>
      </c>
      <c r="AW36" s="4">
        <v>3072910.3200000012</v>
      </c>
      <c r="AX36" s="4">
        <v>149170.57000000007</v>
      </c>
      <c r="AY36" s="4">
        <v>66792354.18</v>
      </c>
      <c r="AZ36" s="4">
        <v>0</v>
      </c>
      <c r="BA36" s="4">
        <v>0</v>
      </c>
      <c r="BB36" s="4">
        <v>34282177.668197706</v>
      </c>
      <c r="BC36" s="4">
        <v>848797.23691943998</v>
      </c>
      <c r="BD36" s="4">
        <v>31661379.274882857</v>
      </c>
      <c r="BE36" s="4">
        <v>66792354.180000007</v>
      </c>
      <c r="BF36" s="4">
        <v>0</v>
      </c>
      <c r="BG36" s="4">
        <v>0</v>
      </c>
      <c r="BH36" s="4">
        <v>632324.23949785752</v>
      </c>
      <c r="BI36" s="4">
        <v>13072.369999999997</v>
      </c>
      <c r="BJ36" s="4">
        <v>0</v>
      </c>
      <c r="BK36" s="4">
        <v>13072.369999999997</v>
      </c>
      <c r="BL36" s="4">
        <v>619251.86949785752</v>
      </c>
      <c r="BM36" s="4">
        <v>0</v>
      </c>
      <c r="BN36" s="4">
        <v>0</v>
      </c>
      <c r="BO36" s="4">
        <v>619251.86949785752</v>
      </c>
      <c r="BP36" s="4">
        <v>254413.43806449979</v>
      </c>
      <c r="BQ36" s="4">
        <v>364838.43143335776</v>
      </c>
      <c r="BR36" s="4">
        <v>0</v>
      </c>
      <c r="BS36" s="4">
        <v>364838.43143335776</v>
      </c>
      <c r="BT36" s="4">
        <v>0</v>
      </c>
      <c r="BU36" s="4">
        <v>619251.86949785752</v>
      </c>
      <c r="BV36" s="4">
        <v>619251.86949785752</v>
      </c>
      <c r="BW36" s="4">
        <v>0</v>
      </c>
      <c r="BX36" s="4">
        <v>0</v>
      </c>
      <c r="BY36" s="4">
        <v>-364838.43143335776</v>
      </c>
      <c r="BZ36" s="4">
        <v>0</v>
      </c>
      <c r="CA36" s="4">
        <v>0</v>
      </c>
      <c r="CB36" s="4">
        <v>0</v>
      </c>
      <c r="CC36" s="4">
        <v>0</v>
      </c>
      <c r="CD36" s="4">
        <v>0</v>
      </c>
    </row>
    <row r="37" spans="1:82" hidden="1" outlineLevel="1" x14ac:dyDescent="0.2">
      <c r="A37">
        <f t="shared" si="2"/>
        <v>2011</v>
      </c>
      <c r="B37" s="48">
        <v>40575</v>
      </c>
      <c r="C37" s="169">
        <v>226327</v>
      </c>
      <c r="D37" s="169">
        <v>0</v>
      </c>
      <c r="E37" s="169">
        <v>543849.79927692306</v>
      </c>
      <c r="F37" s="169">
        <v>0</v>
      </c>
      <c r="G37" s="169">
        <v>9292.85927692308</v>
      </c>
      <c r="H37" s="169">
        <v>534556.93999999994</v>
      </c>
      <c r="I37" s="169">
        <v>521454.2099999999</v>
      </c>
      <c r="J37" s="169">
        <v>13102.730000000001</v>
      </c>
      <c r="K37" s="169">
        <v>365601.5</v>
      </c>
      <c r="L37" s="169">
        <v>0</v>
      </c>
      <c r="M37" s="169">
        <v>365601.5</v>
      </c>
      <c r="N37" s="169">
        <v>0</v>
      </c>
      <c r="O37" s="169">
        <v>318126.01</v>
      </c>
      <c r="P37" s="169">
        <v>63796600.289999999</v>
      </c>
      <c r="Q37" s="169">
        <v>64114726.299999997</v>
      </c>
      <c r="R37" s="169">
        <v>365601.5</v>
      </c>
      <c r="S37" s="169">
        <v>0</v>
      </c>
      <c r="T37" s="169">
        <v>0</v>
      </c>
      <c r="U37" s="169">
        <v>3438511.8200000012</v>
      </c>
      <c r="V37" s="169">
        <v>26289.259803490415</v>
      </c>
      <c r="W37" s="267">
        <v>0</v>
      </c>
      <c r="X37" s="169">
        <v>0</v>
      </c>
      <c r="Y37" s="169">
        <v>0</v>
      </c>
      <c r="Z37" s="169">
        <v>0</v>
      </c>
      <c r="AA37" s="169">
        <v>0</v>
      </c>
      <c r="AB37" s="169">
        <v>0</v>
      </c>
      <c r="AC37" s="169">
        <v>0</v>
      </c>
      <c r="AD37" s="169">
        <v>0</v>
      </c>
      <c r="AE37" s="169">
        <v>0</v>
      </c>
      <c r="AF37" s="169">
        <v>0</v>
      </c>
      <c r="AG37" s="169">
        <v>0</v>
      </c>
      <c r="AH37" s="169">
        <v>0</v>
      </c>
      <c r="AI37" s="169">
        <v>10802.7</v>
      </c>
      <c r="AJ37" s="169">
        <v>46384.819080413537</v>
      </c>
      <c r="AK37" s="169">
        <v>46384.819080413494</v>
      </c>
      <c r="AL37" s="4"/>
      <c r="AM37" s="15">
        <v>2</v>
      </c>
      <c r="AN37" s="169" t="str">
        <f>RevReqSumR!AB37</f>
        <v>Oct 2010 - Sep 2011</v>
      </c>
      <c r="AO37" s="276">
        <v>1</v>
      </c>
      <c r="AP37" s="4"/>
      <c r="AQ37" s="4">
        <v>0</v>
      </c>
      <c r="AR37" s="4">
        <v>0</v>
      </c>
      <c r="AS37" s="4">
        <v>0</v>
      </c>
      <c r="AT37" s="4">
        <v>63796600.289999999</v>
      </c>
      <c r="AU37" s="4">
        <v>0</v>
      </c>
      <c r="AV37" s="4">
        <v>0</v>
      </c>
      <c r="AW37" s="4">
        <v>3438511.8200000012</v>
      </c>
      <c r="AX37" s="4">
        <v>318126.01</v>
      </c>
      <c r="AY37" s="4">
        <v>67553238.120000005</v>
      </c>
      <c r="AZ37" s="4">
        <v>0</v>
      </c>
      <c r="BA37" s="4">
        <v>0</v>
      </c>
      <c r="BB37" s="4">
        <v>34672712.763661809</v>
      </c>
      <c r="BC37" s="4">
        <v>858466.5500289601</v>
      </c>
      <c r="BD37" s="4">
        <v>32022058.806309242</v>
      </c>
      <c r="BE37" s="4">
        <v>67553238.120000005</v>
      </c>
      <c r="BF37" s="4">
        <v>0</v>
      </c>
      <c r="BG37" s="4">
        <v>0</v>
      </c>
      <c r="BH37" s="4">
        <v>580941.7590804135</v>
      </c>
      <c r="BI37" s="4">
        <v>10802.7</v>
      </c>
      <c r="BJ37" s="4">
        <v>0</v>
      </c>
      <c r="BK37" s="4">
        <v>10802.7</v>
      </c>
      <c r="BL37" s="4">
        <v>570139.05908041354</v>
      </c>
      <c r="BM37" s="4">
        <v>0</v>
      </c>
      <c r="BN37" s="4">
        <v>175603.19950756841</v>
      </c>
      <c r="BO37" s="4">
        <v>394535.85957284516</v>
      </c>
      <c r="BP37" s="4">
        <v>162091.11254690771</v>
      </c>
      <c r="BQ37" s="4">
        <v>232444.74702593745</v>
      </c>
      <c r="BR37" s="4">
        <v>3557.8750847539864</v>
      </c>
      <c r="BS37" s="4">
        <v>228886.87194118346</v>
      </c>
      <c r="BT37" s="4">
        <v>0</v>
      </c>
      <c r="BU37" s="4">
        <v>570139.05908041354</v>
      </c>
      <c r="BV37" s="4">
        <v>570139.05908041343</v>
      </c>
      <c r="BW37" s="4">
        <v>66792354.18</v>
      </c>
      <c r="BX37" s="4">
        <v>257248.70660842324</v>
      </c>
      <c r="BY37" s="4">
        <v>28361.834667239775</v>
      </c>
      <c r="BZ37" s="4">
        <v>0</v>
      </c>
      <c r="CA37" s="4">
        <v>0</v>
      </c>
      <c r="CB37" s="4">
        <v>0</v>
      </c>
      <c r="CC37" s="4">
        <v>0</v>
      </c>
      <c r="CD37" s="4">
        <v>0</v>
      </c>
    </row>
    <row r="38" spans="1:82" hidden="1" outlineLevel="1" collapsed="1" x14ac:dyDescent="0.2">
      <c r="A38">
        <f t="shared" si="2"/>
        <v>2011</v>
      </c>
      <c r="B38" s="48">
        <v>40603</v>
      </c>
      <c r="C38" s="169">
        <v>6425191</v>
      </c>
      <c r="D38" s="169">
        <v>0</v>
      </c>
      <c r="E38" s="169">
        <v>647312.42733846151</v>
      </c>
      <c r="F38" s="169">
        <v>0</v>
      </c>
      <c r="G38" s="169">
        <v>10655.887338461538</v>
      </c>
      <c r="H38" s="169">
        <v>636656.53999999992</v>
      </c>
      <c r="I38" s="169">
        <v>621631.97</v>
      </c>
      <c r="J38" s="169">
        <v>15024.569999999996</v>
      </c>
      <c r="K38" s="169">
        <v>515996.76</v>
      </c>
      <c r="L38" s="169">
        <v>76573.95</v>
      </c>
      <c r="M38" s="169">
        <v>592570.71</v>
      </c>
      <c r="N38" s="169">
        <v>0</v>
      </c>
      <c r="O38" s="169">
        <v>362211.83999999991</v>
      </c>
      <c r="P38" s="169">
        <v>70221791.289999992</v>
      </c>
      <c r="Q38" s="169">
        <v>70584003.129999995</v>
      </c>
      <c r="R38" s="169">
        <v>515996.76</v>
      </c>
      <c r="S38" s="169">
        <v>0</v>
      </c>
      <c r="T38" s="169">
        <v>0</v>
      </c>
      <c r="U38" s="169">
        <v>3954508.580000001</v>
      </c>
      <c r="V38" s="169">
        <v>32589.596556120552</v>
      </c>
      <c r="W38" s="267">
        <v>218337.91</v>
      </c>
      <c r="X38" s="169">
        <v>0</v>
      </c>
      <c r="Y38" s="169">
        <v>0</v>
      </c>
      <c r="Z38" s="169">
        <v>0</v>
      </c>
      <c r="AA38" s="169">
        <v>0</v>
      </c>
      <c r="AB38" s="169">
        <v>0</v>
      </c>
      <c r="AC38" s="169">
        <v>0</v>
      </c>
      <c r="AD38" s="169">
        <v>0</v>
      </c>
      <c r="AE38" s="169">
        <v>0</v>
      </c>
      <c r="AF38" s="169">
        <v>0</v>
      </c>
      <c r="AG38" s="169">
        <v>0</v>
      </c>
      <c r="AH38" s="169">
        <v>0</v>
      </c>
      <c r="AI38" s="169">
        <v>20029.66</v>
      </c>
      <c r="AJ38" s="169">
        <v>281613.05389458215</v>
      </c>
      <c r="AK38" s="169">
        <v>281613.05389458209</v>
      </c>
      <c r="AL38" s="4"/>
      <c r="AM38" s="15">
        <v>2</v>
      </c>
      <c r="AN38" s="169" t="str">
        <f>RevReqSumR!AB38</f>
        <v>Oct 2010 - Sep 2011</v>
      </c>
      <c r="AO38" s="276">
        <v>1</v>
      </c>
      <c r="AP38" s="4"/>
      <c r="AQ38" s="4">
        <v>0</v>
      </c>
      <c r="AR38" s="4">
        <v>0</v>
      </c>
      <c r="AS38" s="4">
        <v>0</v>
      </c>
      <c r="AT38" s="4">
        <v>70221791.289999992</v>
      </c>
      <c r="AU38" s="4">
        <v>0</v>
      </c>
      <c r="AV38" s="4">
        <v>0</v>
      </c>
      <c r="AW38" s="4">
        <v>3954508.580000001</v>
      </c>
      <c r="AX38" s="4">
        <v>362211.83999999991</v>
      </c>
      <c r="AY38" s="4">
        <v>74538511.709999993</v>
      </c>
      <c r="AZ38" s="4">
        <v>0</v>
      </c>
      <c r="BA38" s="4">
        <v>0</v>
      </c>
      <c r="BB38" s="4">
        <v>38258009.212833151</v>
      </c>
      <c r="BC38" s="4">
        <v>947235.40681067994</v>
      </c>
      <c r="BD38" s="4">
        <v>35333267.090356164</v>
      </c>
      <c r="BE38" s="4">
        <v>74538511.709999993</v>
      </c>
      <c r="BF38" s="4">
        <v>0</v>
      </c>
      <c r="BG38" s="4">
        <v>0</v>
      </c>
      <c r="BH38" s="4">
        <v>918269.59389458201</v>
      </c>
      <c r="BI38" s="4">
        <v>238367.57</v>
      </c>
      <c r="BJ38" s="4">
        <v>0</v>
      </c>
      <c r="BK38" s="4">
        <v>238367.57</v>
      </c>
      <c r="BL38" s="4">
        <v>679902.02389458194</v>
      </c>
      <c r="BM38" s="4">
        <v>0</v>
      </c>
      <c r="BN38" s="4">
        <v>177603.63287989495</v>
      </c>
      <c r="BO38" s="4">
        <v>502298.39101468702</v>
      </c>
      <c r="BP38" s="4">
        <v>206364.27096447401</v>
      </c>
      <c r="BQ38" s="4">
        <v>295934.12005021301</v>
      </c>
      <c r="BR38" s="4">
        <v>3598.4056222047243</v>
      </c>
      <c r="BS38" s="4">
        <v>292335.7144280083</v>
      </c>
      <c r="BT38" s="4">
        <v>0</v>
      </c>
      <c r="BU38" s="4">
        <v>679902.02389458194</v>
      </c>
      <c r="BV38" s="4">
        <v>679902.02389458206</v>
      </c>
      <c r="BW38" s="4">
        <v>67553238.120000005</v>
      </c>
      <c r="BX38" s="4">
        <v>260179.2278012626</v>
      </c>
      <c r="BY38" s="4">
        <v>-32156.486626745696</v>
      </c>
      <c r="BZ38" s="4">
        <v>0</v>
      </c>
      <c r="CA38" s="4">
        <v>0</v>
      </c>
      <c r="CB38" s="4">
        <v>0</v>
      </c>
      <c r="CC38" s="4">
        <v>0</v>
      </c>
      <c r="CD38" s="4">
        <v>0</v>
      </c>
    </row>
    <row r="39" spans="1:82" hidden="1" outlineLevel="1" x14ac:dyDescent="0.2">
      <c r="A39">
        <f t="shared" si="2"/>
        <v>2011</v>
      </c>
      <c r="B39" s="48">
        <v>40634</v>
      </c>
      <c r="C39" s="169">
        <v>28799</v>
      </c>
      <c r="D39" s="169">
        <v>0</v>
      </c>
      <c r="E39" s="169">
        <v>644199.93983076932</v>
      </c>
      <c r="F39" s="169">
        <v>0</v>
      </c>
      <c r="G39" s="169">
        <v>10232.419830769235</v>
      </c>
      <c r="H39" s="169">
        <v>633967.52000000014</v>
      </c>
      <c r="I39" s="169">
        <v>619540.03000000014</v>
      </c>
      <c r="J39" s="169">
        <v>14427.490000000003</v>
      </c>
      <c r="K39" s="169">
        <v>1256241.33</v>
      </c>
      <c r="L39" s="169">
        <v>0</v>
      </c>
      <c r="M39" s="169">
        <v>996179.3600000001</v>
      </c>
      <c r="N39" s="169">
        <v>260061.96999999997</v>
      </c>
      <c r="O39" s="169">
        <v>0</v>
      </c>
      <c r="P39" s="169">
        <v>69990528.319999993</v>
      </c>
      <c r="Q39" s="169">
        <v>69990528.319999993</v>
      </c>
      <c r="R39" s="169">
        <v>1256695.55</v>
      </c>
      <c r="S39" s="169">
        <v>3634407.63</v>
      </c>
      <c r="T39" s="169">
        <v>345066.10000000003</v>
      </c>
      <c r="U39" s="169">
        <v>1921862.600000001</v>
      </c>
      <c r="V39" s="169">
        <v>31029.521422463018</v>
      </c>
      <c r="W39" s="267">
        <v>0</v>
      </c>
      <c r="X39" s="169">
        <v>0</v>
      </c>
      <c r="Y39" s="169">
        <v>0</v>
      </c>
      <c r="Z39" s="169">
        <v>0</v>
      </c>
      <c r="AA39" s="169">
        <v>0</v>
      </c>
      <c r="AB39" s="169">
        <v>0</v>
      </c>
      <c r="AC39" s="169">
        <v>0</v>
      </c>
      <c r="AD39" s="169">
        <v>0</v>
      </c>
      <c r="AE39" s="169">
        <v>0</v>
      </c>
      <c r="AF39" s="169">
        <v>0</v>
      </c>
      <c r="AG39" s="169">
        <v>0</v>
      </c>
      <c r="AH39" s="169">
        <v>0</v>
      </c>
      <c r="AI39" s="169">
        <v>972.85000000000036</v>
      </c>
      <c r="AJ39" s="169">
        <v>-302831.30874676775</v>
      </c>
      <c r="AK39" s="169">
        <v>-302831.30874676781</v>
      </c>
      <c r="AL39" s="4"/>
      <c r="AM39" s="15">
        <v>2</v>
      </c>
      <c r="AN39" s="169" t="str">
        <f>RevReqSumR!AB39</f>
        <v>Oct 2010 - Sep 2011</v>
      </c>
      <c r="AO39" s="276">
        <v>1</v>
      </c>
      <c r="AP39" s="4"/>
      <c r="AQ39" s="4">
        <v>0</v>
      </c>
      <c r="AR39" s="4">
        <v>0</v>
      </c>
      <c r="AS39" s="4">
        <v>0</v>
      </c>
      <c r="AT39" s="4">
        <v>69990528.319999993</v>
      </c>
      <c r="AU39" s="4">
        <v>0</v>
      </c>
      <c r="AV39" s="4">
        <v>0</v>
      </c>
      <c r="AW39" s="4">
        <v>1921862.600000001</v>
      </c>
      <c r="AX39" s="4">
        <v>0</v>
      </c>
      <c r="AY39" s="4">
        <v>71912390.919999987</v>
      </c>
      <c r="AZ39" s="4">
        <v>0</v>
      </c>
      <c r="BA39" s="4">
        <v>0</v>
      </c>
      <c r="BB39" s="4">
        <v>36910113.325553797</v>
      </c>
      <c r="BC39" s="4">
        <v>913862.6638113599</v>
      </c>
      <c r="BD39" s="4">
        <v>34088414.930634834</v>
      </c>
      <c r="BE39" s="4">
        <v>71912390.919999987</v>
      </c>
      <c r="BF39" s="4">
        <v>0</v>
      </c>
      <c r="BG39" s="4">
        <v>0</v>
      </c>
      <c r="BH39" s="4">
        <v>331136.21125323238</v>
      </c>
      <c r="BI39" s="4">
        <v>972.85000000000036</v>
      </c>
      <c r="BJ39" s="4">
        <v>0</v>
      </c>
      <c r="BK39" s="4">
        <v>972.85000000000036</v>
      </c>
      <c r="BL39" s="4">
        <v>330163.3612532324</v>
      </c>
      <c r="BM39" s="4">
        <v>345066.10000000003</v>
      </c>
      <c r="BN39" s="4">
        <v>195968.55513632615</v>
      </c>
      <c r="BO39" s="4">
        <v>479260.90611690632</v>
      </c>
      <c r="BP39" s="4">
        <v>196899.55066906978</v>
      </c>
      <c r="BQ39" s="4">
        <v>282361.35544783657</v>
      </c>
      <c r="BR39" s="4">
        <v>3970.4950802147669</v>
      </c>
      <c r="BS39" s="4">
        <v>278390.86036762182</v>
      </c>
      <c r="BT39" s="4">
        <v>0</v>
      </c>
      <c r="BU39" s="4">
        <v>675229.46125323244</v>
      </c>
      <c r="BV39" s="4">
        <v>675229.46125323232</v>
      </c>
      <c r="BW39" s="4">
        <v>74538511.709999993</v>
      </c>
      <c r="BX39" s="4">
        <v>287082.79510914389</v>
      </c>
      <c r="BY39" s="4">
        <v>8691.9347415220691</v>
      </c>
      <c r="BZ39" s="4">
        <v>0</v>
      </c>
      <c r="CA39" s="4">
        <v>0</v>
      </c>
      <c r="CB39" s="4">
        <v>0</v>
      </c>
      <c r="CC39" s="4">
        <v>0</v>
      </c>
      <c r="CD39" s="4">
        <v>0</v>
      </c>
    </row>
    <row r="40" spans="1:82" hidden="1" outlineLevel="1" x14ac:dyDescent="0.2">
      <c r="A40">
        <f t="shared" si="2"/>
        <v>2011</v>
      </c>
      <c r="B40" s="48">
        <v>40664</v>
      </c>
      <c r="C40" s="169">
        <v>24269</v>
      </c>
      <c r="D40" s="169">
        <v>0</v>
      </c>
      <c r="E40" s="169">
        <v>660179.96500000008</v>
      </c>
      <c r="F40" s="169">
        <v>0</v>
      </c>
      <c r="G40" s="169">
        <v>10725.165000000006</v>
      </c>
      <c r="H40" s="169">
        <v>649454.80000000005</v>
      </c>
      <c r="I40" s="169">
        <v>634332.55000000005</v>
      </c>
      <c r="J40" s="169">
        <v>15122.250000000007</v>
      </c>
      <c r="K40" s="169">
        <v>1259274</v>
      </c>
      <c r="L40" s="169">
        <v>0</v>
      </c>
      <c r="M40" s="169">
        <v>649454.80000000005</v>
      </c>
      <c r="N40" s="169">
        <v>609819.19999999995</v>
      </c>
      <c r="O40" s="169">
        <v>0</v>
      </c>
      <c r="P40" s="169">
        <v>69404978.11999999</v>
      </c>
      <c r="Q40" s="169">
        <v>69404978.11999999</v>
      </c>
      <c r="R40" s="169">
        <v>1259274</v>
      </c>
      <c r="S40" s="169">
        <v>0</v>
      </c>
      <c r="T40" s="169">
        <v>0</v>
      </c>
      <c r="U40" s="169">
        <v>3181136.600000001</v>
      </c>
      <c r="V40" s="169">
        <v>18509.333192071233</v>
      </c>
      <c r="W40" s="267">
        <v>0</v>
      </c>
      <c r="X40" s="169">
        <v>0</v>
      </c>
      <c r="Y40" s="169">
        <v>0</v>
      </c>
      <c r="Z40" s="169">
        <v>0</v>
      </c>
      <c r="AA40" s="169">
        <v>0</v>
      </c>
      <c r="AB40" s="169">
        <v>0</v>
      </c>
      <c r="AC40" s="169">
        <v>0</v>
      </c>
      <c r="AD40" s="169">
        <v>0</v>
      </c>
      <c r="AE40" s="169">
        <v>0</v>
      </c>
      <c r="AF40" s="169">
        <v>0</v>
      </c>
      <c r="AG40" s="169">
        <v>0</v>
      </c>
      <c r="AH40" s="169">
        <v>0</v>
      </c>
      <c r="AI40" s="169">
        <v>4648.3100000000004</v>
      </c>
      <c r="AJ40" s="169">
        <v>33882.808192071272</v>
      </c>
      <c r="AK40" s="169">
        <v>33882.808192071236</v>
      </c>
      <c r="AL40" s="4"/>
      <c r="AM40" s="15">
        <v>2</v>
      </c>
      <c r="AN40" s="169" t="str">
        <f>RevReqSumR!AB40</f>
        <v>Oct 2010 - Sep 2011</v>
      </c>
      <c r="AO40" s="276">
        <v>1</v>
      </c>
      <c r="AP40" s="4"/>
      <c r="AQ40" s="4">
        <v>0</v>
      </c>
      <c r="AR40" s="4">
        <v>0</v>
      </c>
      <c r="AS40" s="4">
        <v>0</v>
      </c>
      <c r="AT40" s="4">
        <v>69404978.11999999</v>
      </c>
      <c r="AU40" s="4">
        <v>0</v>
      </c>
      <c r="AV40" s="4">
        <v>0</v>
      </c>
      <c r="AW40" s="4">
        <v>3181136.600000001</v>
      </c>
      <c r="AX40" s="4">
        <v>0</v>
      </c>
      <c r="AY40" s="4">
        <v>72586114.719999984</v>
      </c>
      <c r="AZ40" s="4">
        <v>0</v>
      </c>
      <c r="BA40" s="4">
        <v>0</v>
      </c>
      <c r="BB40" s="4">
        <v>37255912.171760798</v>
      </c>
      <c r="BC40" s="4">
        <v>922424.34586175985</v>
      </c>
      <c r="BD40" s="4">
        <v>34407778.202377431</v>
      </c>
      <c r="BE40" s="4">
        <v>72586114.719999999</v>
      </c>
      <c r="BF40" s="4">
        <v>0</v>
      </c>
      <c r="BG40" s="4">
        <v>0</v>
      </c>
      <c r="BH40" s="4">
        <v>683337.60819207132</v>
      </c>
      <c r="BI40" s="4">
        <v>4648.3100000000004</v>
      </c>
      <c r="BJ40" s="4">
        <v>0</v>
      </c>
      <c r="BK40" s="4">
        <v>4648.3100000000004</v>
      </c>
      <c r="BL40" s="4">
        <v>678689.29819207126</v>
      </c>
      <c r="BM40" s="4">
        <v>0</v>
      </c>
      <c r="BN40" s="4">
        <v>189064.24372705063</v>
      </c>
      <c r="BO40" s="4">
        <v>489625.05446502066</v>
      </c>
      <c r="BP40" s="4">
        <v>201157.55737640907</v>
      </c>
      <c r="BQ40" s="4">
        <v>288467.49708861159</v>
      </c>
      <c r="BR40" s="4">
        <v>3830.6076658092838</v>
      </c>
      <c r="BS40" s="4">
        <v>284636.88942280231</v>
      </c>
      <c r="BT40" s="4">
        <v>0</v>
      </c>
      <c r="BU40" s="4">
        <v>678689.29819207126</v>
      </c>
      <c r="BV40" s="4">
        <v>678689.29819207126</v>
      </c>
      <c r="BW40" s="4">
        <v>71912390.919999987</v>
      </c>
      <c r="BX40" s="4">
        <v>276968.37131140806</v>
      </c>
      <c r="BY40" s="4">
        <v>-7668.5181113942526</v>
      </c>
      <c r="BZ40" s="4">
        <v>0</v>
      </c>
      <c r="CA40" s="4">
        <v>0</v>
      </c>
      <c r="CB40" s="4">
        <v>0</v>
      </c>
      <c r="CC40" s="4">
        <v>0</v>
      </c>
      <c r="CD40" s="4">
        <v>0</v>
      </c>
    </row>
    <row r="41" spans="1:82" hidden="1" outlineLevel="1" x14ac:dyDescent="0.2">
      <c r="A41">
        <f t="shared" si="2"/>
        <v>2011</v>
      </c>
      <c r="B41" s="48">
        <v>40695</v>
      </c>
      <c r="C41" s="169">
        <v>211702</v>
      </c>
      <c r="D41" s="169">
        <v>0</v>
      </c>
      <c r="E41" s="169">
        <v>633545.69666153844</v>
      </c>
      <c r="F41" s="169">
        <v>0</v>
      </c>
      <c r="G41" s="169">
        <v>10293.796661538468</v>
      </c>
      <c r="H41" s="169">
        <v>623251.9</v>
      </c>
      <c r="I41" s="169">
        <v>608737.87</v>
      </c>
      <c r="J41" s="169">
        <v>14514.030000000008</v>
      </c>
      <c r="K41" s="169">
        <v>1551665.94</v>
      </c>
      <c r="L41" s="169">
        <v>0</v>
      </c>
      <c r="M41" s="169">
        <v>623251.9</v>
      </c>
      <c r="N41" s="169">
        <v>928414.03999999992</v>
      </c>
      <c r="O41" s="169">
        <v>0</v>
      </c>
      <c r="P41" s="169">
        <v>68688266.079999983</v>
      </c>
      <c r="Q41" s="169">
        <v>68688266.079999983</v>
      </c>
      <c r="R41" s="169">
        <v>1552126.65</v>
      </c>
      <c r="S41" s="169">
        <v>0</v>
      </c>
      <c r="T41" s="169">
        <v>0</v>
      </c>
      <c r="U41" s="169">
        <v>4733263.2500000009</v>
      </c>
      <c r="V41" s="169">
        <v>29512.690974558907</v>
      </c>
      <c r="W41" s="267">
        <v>0</v>
      </c>
      <c r="X41" s="169">
        <v>0</v>
      </c>
      <c r="Y41" s="169">
        <v>0</v>
      </c>
      <c r="Z41" s="169">
        <v>0</v>
      </c>
      <c r="AA41" s="169">
        <v>0</v>
      </c>
      <c r="AB41" s="169">
        <v>0</v>
      </c>
      <c r="AC41" s="169">
        <v>0</v>
      </c>
      <c r="AD41" s="169">
        <v>0</v>
      </c>
      <c r="AE41" s="169">
        <v>0</v>
      </c>
      <c r="AF41" s="169">
        <v>0</v>
      </c>
      <c r="AG41" s="169">
        <v>0</v>
      </c>
      <c r="AH41" s="169">
        <v>0</v>
      </c>
      <c r="AI41" s="169">
        <v>11202.42</v>
      </c>
      <c r="AJ41" s="169">
        <v>51008.907636097443</v>
      </c>
      <c r="AK41" s="169">
        <v>51008.90763609737</v>
      </c>
      <c r="AL41" s="4"/>
      <c r="AM41" s="15">
        <v>1</v>
      </c>
      <c r="AN41" s="169" t="str">
        <f>RevReqSumR!AB41</f>
        <v>Oct 2010 - Sep 2011</v>
      </c>
      <c r="AO41" s="276">
        <v>1</v>
      </c>
      <c r="AP41" s="4"/>
      <c r="AQ41" s="4">
        <v>0</v>
      </c>
      <c r="AR41" s="4">
        <v>0</v>
      </c>
      <c r="AS41" s="4">
        <v>0</v>
      </c>
      <c r="AT41" s="4">
        <v>68688266.079999983</v>
      </c>
      <c r="AU41" s="4">
        <v>0</v>
      </c>
      <c r="AV41" s="4">
        <v>0</v>
      </c>
      <c r="AW41" s="4">
        <v>4733263.2500000009</v>
      </c>
      <c r="AX41" s="4">
        <v>0</v>
      </c>
      <c r="AY41" s="4">
        <v>73421529.329999983</v>
      </c>
      <c r="AZ41" s="4">
        <v>0</v>
      </c>
      <c r="BA41" s="4">
        <v>0</v>
      </c>
      <c r="BB41" s="4">
        <v>37684701.251562446</v>
      </c>
      <c r="BC41" s="4">
        <v>933040.79472563986</v>
      </c>
      <c r="BD41" s="4">
        <v>34803787.283711903</v>
      </c>
      <c r="BE41" s="4">
        <v>73421529.329999983</v>
      </c>
      <c r="BF41" s="4">
        <v>0</v>
      </c>
      <c r="BG41" s="4">
        <v>0</v>
      </c>
      <c r="BH41" s="4">
        <v>674260.80763609742</v>
      </c>
      <c r="BI41" s="4">
        <v>11202.42</v>
      </c>
      <c r="BJ41" s="4">
        <v>0</v>
      </c>
      <c r="BK41" s="4">
        <v>11202.42</v>
      </c>
      <c r="BL41" s="4">
        <v>663058.38763609738</v>
      </c>
      <c r="BM41" s="4">
        <v>0</v>
      </c>
      <c r="BN41" s="4">
        <v>190835.52513069104</v>
      </c>
      <c r="BO41" s="4">
        <v>472222.86250540637</v>
      </c>
      <c r="BP41" s="4">
        <v>194008.04083172115</v>
      </c>
      <c r="BQ41" s="4">
        <v>278214.82167368522</v>
      </c>
      <c r="BR41" s="4">
        <v>3866.4953830705435</v>
      </c>
      <c r="BS41" s="4">
        <v>274348.32629061467</v>
      </c>
      <c r="BT41" s="4">
        <v>0</v>
      </c>
      <c r="BU41" s="4">
        <v>663058.38763609738</v>
      </c>
      <c r="BV41" s="4">
        <v>663058.38763609738</v>
      </c>
      <c r="BW41" s="4">
        <v>72586114.719999984</v>
      </c>
      <c r="BX41" s="4">
        <v>279563.19789431663</v>
      </c>
      <c r="BY41" s="4">
        <v>5214.8716037019622</v>
      </c>
      <c r="BZ41" s="4">
        <v>0</v>
      </c>
      <c r="CA41" s="4">
        <v>0</v>
      </c>
      <c r="CB41" s="4">
        <v>0</v>
      </c>
      <c r="CC41" s="4">
        <v>0</v>
      </c>
      <c r="CD41" s="4">
        <v>0</v>
      </c>
    </row>
    <row r="42" spans="1:82" hidden="1" outlineLevel="1" x14ac:dyDescent="0.2">
      <c r="A42">
        <f t="shared" si="2"/>
        <v>2011</v>
      </c>
      <c r="B42" s="48">
        <v>40725</v>
      </c>
      <c r="C42" s="169">
        <v>12043</v>
      </c>
      <c r="D42" s="169">
        <v>0</v>
      </c>
      <c r="E42" s="169">
        <v>647683.93310769228</v>
      </c>
      <c r="F42" s="169">
        <v>0</v>
      </c>
      <c r="G42" s="169">
        <v>10459.25310769231</v>
      </c>
      <c r="H42" s="169">
        <v>637224.67999999993</v>
      </c>
      <c r="I42" s="169">
        <v>622477.36</v>
      </c>
      <c r="J42" s="169">
        <v>14747.32</v>
      </c>
      <c r="K42" s="169">
        <v>1686265.7</v>
      </c>
      <c r="L42" s="169">
        <v>0</v>
      </c>
      <c r="M42" s="169">
        <v>637224.67999999993</v>
      </c>
      <c r="N42" s="169">
        <v>1049041.02</v>
      </c>
      <c r="O42" s="169">
        <v>0</v>
      </c>
      <c r="P42" s="169">
        <v>67651268.059999987</v>
      </c>
      <c r="Q42" s="169">
        <v>67651268.059999987</v>
      </c>
      <c r="R42" s="169">
        <v>1686265.7</v>
      </c>
      <c r="S42" s="169">
        <v>2714920</v>
      </c>
      <c r="T42" s="169">
        <v>-774665.10000000021</v>
      </c>
      <c r="U42" s="169">
        <v>2929943.850000001</v>
      </c>
      <c r="V42" s="169">
        <v>31196.386457273973</v>
      </c>
      <c r="W42" s="267">
        <v>0</v>
      </c>
      <c r="X42" s="169">
        <v>0</v>
      </c>
      <c r="Y42" s="169">
        <v>0</v>
      </c>
      <c r="Z42" s="169">
        <v>0</v>
      </c>
      <c r="AA42" s="169">
        <v>0</v>
      </c>
      <c r="AB42" s="169">
        <v>0</v>
      </c>
      <c r="AC42" s="169">
        <v>0</v>
      </c>
      <c r="AD42" s="169">
        <v>0</v>
      </c>
      <c r="AE42" s="169">
        <v>0</v>
      </c>
      <c r="AF42" s="169">
        <v>0</v>
      </c>
      <c r="AG42" s="169">
        <v>0</v>
      </c>
      <c r="AH42" s="169">
        <v>0</v>
      </c>
      <c r="AI42" s="169">
        <v>8383.5600000000013</v>
      </c>
      <c r="AJ42" s="169">
        <v>824704.29956496658</v>
      </c>
      <c r="AK42" s="169">
        <v>824704.29956496658</v>
      </c>
      <c r="AL42" s="4"/>
      <c r="AM42" s="15">
        <v>2</v>
      </c>
      <c r="AN42" s="169" t="str">
        <f>RevReqSumR!AB42</f>
        <v>Oct 2010 - Sep 2011</v>
      </c>
      <c r="AO42" s="276">
        <v>1</v>
      </c>
      <c r="AP42" s="4"/>
      <c r="AQ42" s="4">
        <v>0</v>
      </c>
      <c r="AR42" s="4">
        <v>0</v>
      </c>
      <c r="AS42" s="4">
        <v>0</v>
      </c>
      <c r="AT42" s="4">
        <v>67651268.059999987</v>
      </c>
      <c r="AU42" s="4">
        <v>0</v>
      </c>
      <c r="AV42" s="4">
        <v>0</v>
      </c>
      <c r="AW42" s="4">
        <v>2929943.850000001</v>
      </c>
      <c r="AX42" s="4">
        <v>0</v>
      </c>
      <c r="AY42" s="4">
        <v>70581211.909999982</v>
      </c>
      <c r="AZ42" s="4">
        <v>0</v>
      </c>
      <c r="BA42" s="4">
        <v>0</v>
      </c>
      <c r="BB42" s="4">
        <v>36226865.730986148</v>
      </c>
      <c r="BC42" s="4">
        <v>896946.04095227981</v>
      </c>
      <c r="BD42" s="4">
        <v>33457400.138061561</v>
      </c>
      <c r="BE42" s="4">
        <v>70581211.909999996</v>
      </c>
      <c r="BF42" s="4">
        <v>0</v>
      </c>
      <c r="BG42" s="4">
        <v>0</v>
      </c>
      <c r="BH42" s="4">
        <v>1461928.9795649666</v>
      </c>
      <c r="BI42" s="4">
        <v>8383.5600000000013</v>
      </c>
      <c r="BJ42" s="4">
        <v>0</v>
      </c>
      <c r="BK42" s="4">
        <v>8383.5600000000013</v>
      </c>
      <c r="BL42" s="4">
        <v>1453545.4195649666</v>
      </c>
      <c r="BM42" s="4">
        <v>-774665.10000000021</v>
      </c>
      <c r="BN42" s="4">
        <v>193031.9064415821</v>
      </c>
      <c r="BO42" s="4">
        <v>485848.41312338423</v>
      </c>
      <c r="BP42" s="4">
        <v>199605.96204761116</v>
      </c>
      <c r="BQ42" s="4">
        <v>286242.4510757731</v>
      </c>
      <c r="BR42" s="4">
        <v>3910.9959978916399</v>
      </c>
      <c r="BS42" s="4">
        <v>282331.45507788146</v>
      </c>
      <c r="BT42" s="4">
        <v>0</v>
      </c>
      <c r="BU42" s="4">
        <v>678880.31956496637</v>
      </c>
      <c r="BV42" s="4">
        <v>678880.31956496625</v>
      </c>
      <c r="BW42" s="4">
        <v>73421529.329999983</v>
      </c>
      <c r="BX42" s="4">
        <v>282780.7716801592</v>
      </c>
      <c r="BY42" s="4">
        <v>449.3166022777441</v>
      </c>
      <c r="BZ42" s="4">
        <v>0</v>
      </c>
      <c r="CA42" s="4">
        <v>0</v>
      </c>
      <c r="CB42" s="4">
        <v>0</v>
      </c>
      <c r="CC42" s="4">
        <v>0</v>
      </c>
      <c r="CD42" s="4">
        <v>0</v>
      </c>
    </row>
    <row r="43" spans="1:82" hidden="1" outlineLevel="1" x14ac:dyDescent="0.2">
      <c r="A43">
        <f t="shared" si="2"/>
        <v>2011</v>
      </c>
      <c r="B43" s="48">
        <v>40756</v>
      </c>
      <c r="C43" s="169">
        <v>23940</v>
      </c>
      <c r="D43" s="169">
        <v>0</v>
      </c>
      <c r="E43" s="169">
        <v>637915.65072307701</v>
      </c>
      <c r="F43" s="169">
        <v>0</v>
      </c>
      <c r="G43" s="169">
        <v>10336.520723076928</v>
      </c>
      <c r="H43" s="169">
        <v>627579.13000000012</v>
      </c>
      <c r="I43" s="169">
        <v>613004.8600000001</v>
      </c>
      <c r="J43" s="169">
        <v>14574.270000000004</v>
      </c>
      <c r="K43" s="169">
        <v>1809586.56</v>
      </c>
      <c r="L43" s="169">
        <v>0</v>
      </c>
      <c r="M43" s="169">
        <v>627579.13000000012</v>
      </c>
      <c r="N43" s="169">
        <v>1182007.43</v>
      </c>
      <c r="O43" s="169">
        <v>0</v>
      </c>
      <c r="P43" s="169">
        <v>66493200.629999988</v>
      </c>
      <c r="Q43" s="169">
        <v>66493200.629999988</v>
      </c>
      <c r="R43" s="169">
        <v>1810048.6400000001</v>
      </c>
      <c r="S43" s="169">
        <v>1012752.25</v>
      </c>
      <c r="T43" s="169">
        <v>-289917.47999999992</v>
      </c>
      <c r="U43" s="169">
        <v>3437322.7600000012</v>
      </c>
      <c r="V43" s="169">
        <v>23044.619648509586</v>
      </c>
      <c r="W43" s="267">
        <v>0</v>
      </c>
      <c r="X43" s="169">
        <v>0</v>
      </c>
      <c r="Y43" s="169">
        <v>0</v>
      </c>
      <c r="Z43" s="169">
        <v>0</v>
      </c>
      <c r="AA43" s="169">
        <v>0</v>
      </c>
      <c r="AB43" s="169">
        <v>0</v>
      </c>
      <c r="AC43" s="169">
        <v>0</v>
      </c>
      <c r="AD43" s="169">
        <v>0</v>
      </c>
      <c r="AE43" s="169">
        <v>0</v>
      </c>
      <c r="AF43" s="169">
        <v>0</v>
      </c>
      <c r="AG43" s="169">
        <v>0</v>
      </c>
      <c r="AH43" s="169">
        <v>0</v>
      </c>
      <c r="AI43" s="169">
        <v>8658.2799999999988</v>
      </c>
      <c r="AJ43" s="169">
        <v>331956.90037158655</v>
      </c>
      <c r="AK43" s="169">
        <v>331956.90037158644</v>
      </c>
      <c r="AL43" s="4"/>
      <c r="AM43" s="15">
        <v>2</v>
      </c>
      <c r="AN43" s="169" t="str">
        <f>RevReqSumR!AB43</f>
        <v>Oct 2010 - Sep 2011</v>
      </c>
      <c r="AO43" s="276">
        <v>1</v>
      </c>
      <c r="AP43" s="4"/>
      <c r="AQ43" s="4">
        <v>0</v>
      </c>
      <c r="AR43" s="4">
        <v>0</v>
      </c>
      <c r="AS43" s="4">
        <v>0</v>
      </c>
      <c r="AT43" s="4">
        <v>66493200.629999988</v>
      </c>
      <c r="AU43" s="4">
        <v>0</v>
      </c>
      <c r="AV43" s="4">
        <v>0</v>
      </c>
      <c r="AW43" s="4">
        <v>3437322.7600000012</v>
      </c>
      <c r="AX43" s="4">
        <v>0</v>
      </c>
      <c r="AY43" s="4">
        <v>69930523.389999986</v>
      </c>
      <c r="AZ43" s="4">
        <v>0</v>
      </c>
      <c r="BA43" s="4">
        <v>0</v>
      </c>
      <c r="BB43" s="4">
        <v>35892890.087768346</v>
      </c>
      <c r="BC43" s="4">
        <v>888677.09124011989</v>
      </c>
      <c r="BD43" s="4">
        <v>33148956.21099152</v>
      </c>
      <c r="BE43" s="4">
        <v>69930523.389999986</v>
      </c>
      <c r="BF43" s="4">
        <v>0</v>
      </c>
      <c r="BG43" s="4">
        <v>0</v>
      </c>
      <c r="BH43" s="4">
        <v>959536.03037158668</v>
      </c>
      <c r="BI43" s="4">
        <v>8658.2799999999988</v>
      </c>
      <c r="BJ43" s="4">
        <v>0</v>
      </c>
      <c r="BK43" s="4">
        <v>8658.2799999999988</v>
      </c>
      <c r="BL43" s="4">
        <v>950877.75037158665</v>
      </c>
      <c r="BM43" s="4">
        <v>-289917.47999999992</v>
      </c>
      <c r="BN43" s="4">
        <v>185564.45252874438</v>
      </c>
      <c r="BO43" s="4">
        <v>475395.81784284243</v>
      </c>
      <c r="BP43" s="4">
        <v>195311.61780255337</v>
      </c>
      <c r="BQ43" s="4">
        <v>280084.20004028908</v>
      </c>
      <c r="BR43" s="4">
        <v>3759.6988216583063</v>
      </c>
      <c r="BS43" s="4">
        <v>276324.50121863076</v>
      </c>
      <c r="BT43" s="4">
        <v>0</v>
      </c>
      <c r="BU43" s="4">
        <v>660960.27037158678</v>
      </c>
      <c r="BV43" s="4">
        <v>660960.27037158655</v>
      </c>
      <c r="BW43" s="4">
        <v>70581211.909999982</v>
      </c>
      <c r="BX43" s="4">
        <v>271841.37612175016</v>
      </c>
      <c r="BY43" s="4">
        <v>-4483.125096880598</v>
      </c>
      <c r="BZ43" s="4">
        <v>0</v>
      </c>
      <c r="CA43" s="4">
        <v>0</v>
      </c>
      <c r="CB43" s="4">
        <v>0</v>
      </c>
      <c r="CC43" s="4">
        <v>0</v>
      </c>
      <c r="CD43" s="4">
        <v>0</v>
      </c>
    </row>
    <row r="44" spans="1:82" hidden="1" outlineLevel="1" x14ac:dyDescent="0.2">
      <c r="A44">
        <f t="shared" si="2"/>
        <v>2011</v>
      </c>
      <c r="B44" s="48">
        <v>40787</v>
      </c>
      <c r="C44" s="169">
        <v>4369366</v>
      </c>
      <c r="D44" s="169">
        <v>0</v>
      </c>
      <c r="E44" s="169">
        <v>620114.61503076914</v>
      </c>
      <c r="F44" s="169">
        <v>0</v>
      </c>
      <c r="G44" s="169">
        <v>9814.3850307692301</v>
      </c>
      <c r="H44" s="169">
        <v>610300.22999999986</v>
      </c>
      <c r="I44" s="169">
        <v>596462.15999999992</v>
      </c>
      <c r="J44" s="169">
        <v>13838.069999999996</v>
      </c>
      <c r="K44" s="169">
        <v>1210000</v>
      </c>
      <c r="L44" s="169">
        <v>0</v>
      </c>
      <c r="M44" s="169">
        <v>610300.22999999986</v>
      </c>
      <c r="N44" s="169">
        <v>599699.77000000014</v>
      </c>
      <c r="O44" s="169">
        <v>0</v>
      </c>
      <c r="P44" s="169">
        <v>70262866.859999999</v>
      </c>
      <c r="Q44" s="169">
        <v>70262866.859999999</v>
      </c>
      <c r="R44" s="169">
        <v>1046833.3300000001</v>
      </c>
      <c r="S44" s="169">
        <v>0</v>
      </c>
      <c r="T44" s="169">
        <v>0</v>
      </c>
      <c r="U44" s="169">
        <v>4484156.0900000017</v>
      </c>
      <c r="V44" s="169">
        <v>31706.436369556166</v>
      </c>
      <c r="W44" s="267">
        <v>0</v>
      </c>
      <c r="X44" s="169">
        <v>0</v>
      </c>
      <c r="Y44" s="169">
        <v>163622.72</v>
      </c>
      <c r="Z44" s="169">
        <v>0</v>
      </c>
      <c r="AA44" s="169">
        <v>0</v>
      </c>
      <c r="AB44" s="169">
        <v>0</v>
      </c>
      <c r="AC44" s="169">
        <v>0</v>
      </c>
      <c r="AD44" s="169">
        <v>0</v>
      </c>
      <c r="AE44" s="169">
        <v>0</v>
      </c>
      <c r="AF44" s="169">
        <v>0</v>
      </c>
      <c r="AG44" s="169">
        <v>0</v>
      </c>
      <c r="AH44" s="169">
        <v>0</v>
      </c>
      <c r="AI44" s="169">
        <v>18998.330000000002</v>
      </c>
      <c r="AJ44" s="169">
        <v>224141.87140032544</v>
      </c>
      <c r="AK44" s="169">
        <v>224141.87140032538</v>
      </c>
      <c r="AL44" s="4"/>
      <c r="AM44" s="15">
        <v>2</v>
      </c>
      <c r="AN44" s="169" t="str">
        <f>RevReqSumR!AB44</f>
        <v>Oct 2010 - Sep 2011</v>
      </c>
      <c r="AO44" s="276">
        <v>1</v>
      </c>
      <c r="AP44" s="4"/>
      <c r="AQ44" s="4">
        <v>0</v>
      </c>
      <c r="AR44" s="4">
        <v>0</v>
      </c>
      <c r="AS44" s="4">
        <v>0</v>
      </c>
      <c r="AT44" s="4">
        <v>70262866.859999999</v>
      </c>
      <c r="AU44" s="4">
        <v>0</v>
      </c>
      <c r="AV44" s="4">
        <v>0</v>
      </c>
      <c r="AW44" s="4">
        <v>4484156.0900000017</v>
      </c>
      <c r="AX44" s="4">
        <v>0</v>
      </c>
      <c r="AY44" s="4">
        <v>74747022.950000003</v>
      </c>
      <c r="AZ44" s="4">
        <v>0</v>
      </c>
      <c r="BA44" s="4">
        <v>0</v>
      </c>
      <c r="BB44" s="4">
        <v>38365030.734431759</v>
      </c>
      <c r="BC44" s="4">
        <v>949885.16764860007</v>
      </c>
      <c r="BD44" s="4">
        <v>35432107.047919646</v>
      </c>
      <c r="BE44" s="4">
        <v>74747022.950000003</v>
      </c>
      <c r="BF44" s="4">
        <v>0</v>
      </c>
      <c r="BG44" s="4">
        <v>0</v>
      </c>
      <c r="BH44" s="4">
        <v>834442.10140032531</v>
      </c>
      <c r="BI44" s="4">
        <v>182621.05</v>
      </c>
      <c r="BJ44" s="4">
        <v>0</v>
      </c>
      <c r="BK44" s="4">
        <v>182621.05</v>
      </c>
      <c r="BL44" s="4">
        <v>651821.05140032526</v>
      </c>
      <c r="BM44" s="4">
        <v>0</v>
      </c>
      <c r="BN44" s="4">
        <v>183853.73298011289</v>
      </c>
      <c r="BO44" s="4">
        <v>467967.31842021237</v>
      </c>
      <c r="BP44" s="4">
        <v>192259.69309976004</v>
      </c>
      <c r="BQ44" s="4">
        <v>275707.62532045232</v>
      </c>
      <c r="BR44" s="4">
        <v>3725.0381407815025</v>
      </c>
      <c r="BS44" s="4">
        <v>271982.58717967081</v>
      </c>
      <c r="BT44" s="4">
        <v>0</v>
      </c>
      <c r="BU44" s="4">
        <v>651821.05140032526</v>
      </c>
      <c r="BV44" s="4">
        <v>651821.05140032526</v>
      </c>
      <c r="BW44" s="4">
        <v>69930523.389999986</v>
      </c>
      <c r="BX44" s="4">
        <v>269335.26921430614</v>
      </c>
      <c r="BY44" s="4">
        <v>-2647.3179653646657</v>
      </c>
      <c r="BZ44" s="4">
        <v>0</v>
      </c>
      <c r="CA44" s="4">
        <v>0</v>
      </c>
      <c r="CB44" s="4">
        <v>0</v>
      </c>
      <c r="CC44" s="4">
        <v>0</v>
      </c>
      <c r="CD44" s="4">
        <v>0</v>
      </c>
    </row>
    <row r="45" spans="1:82" hidden="1" outlineLevel="1" x14ac:dyDescent="0.2">
      <c r="A45">
        <f t="shared" si="2"/>
        <v>2011</v>
      </c>
      <c r="B45" s="48">
        <v>40817</v>
      </c>
      <c r="C45" s="169">
        <v>0</v>
      </c>
      <c r="D45" s="169">
        <v>0</v>
      </c>
      <c r="E45" s="169">
        <v>662686.4051846154</v>
      </c>
      <c r="F45" s="169">
        <v>0</v>
      </c>
      <c r="G45" s="169">
        <v>9981.1251846153864</v>
      </c>
      <c r="H45" s="169">
        <v>652705.28000000003</v>
      </c>
      <c r="I45" s="169">
        <v>638632.11</v>
      </c>
      <c r="J45" s="169">
        <v>14073.17</v>
      </c>
      <c r="K45" s="169">
        <v>814908.58</v>
      </c>
      <c r="L45" s="169">
        <v>0</v>
      </c>
      <c r="M45" s="169">
        <v>652705.28000000003</v>
      </c>
      <c r="N45" s="169">
        <v>162203.29999999993</v>
      </c>
      <c r="O45" s="169">
        <v>0</v>
      </c>
      <c r="P45" s="169">
        <v>70100663.560000002</v>
      </c>
      <c r="Q45" s="169">
        <v>70100663.560000002</v>
      </c>
      <c r="R45" s="169">
        <v>690473.17999999993</v>
      </c>
      <c r="S45" s="169">
        <v>0</v>
      </c>
      <c r="T45" s="169">
        <v>0</v>
      </c>
      <c r="U45" s="169">
        <v>5174629.2700000014</v>
      </c>
      <c r="V45" s="169">
        <v>42517.777191276706</v>
      </c>
      <c r="W45" s="267">
        <v>0</v>
      </c>
      <c r="X45" s="169">
        <v>0</v>
      </c>
      <c r="Y45" s="169">
        <v>124743.26</v>
      </c>
      <c r="Z45" s="169">
        <v>0</v>
      </c>
      <c r="AA45" s="169">
        <v>0</v>
      </c>
      <c r="AB45" s="169">
        <v>0</v>
      </c>
      <c r="AC45" s="169">
        <v>0</v>
      </c>
      <c r="AD45" s="169">
        <v>0</v>
      </c>
      <c r="AE45" s="169">
        <v>0</v>
      </c>
      <c r="AF45" s="169">
        <v>0</v>
      </c>
      <c r="AG45" s="169">
        <v>0</v>
      </c>
      <c r="AH45" s="169">
        <v>0</v>
      </c>
      <c r="AI45" s="169">
        <v>11536.740000000002</v>
      </c>
      <c r="AJ45" s="169">
        <v>188778.90237589207</v>
      </c>
      <c r="AK45" s="169">
        <v>188778.9023758921</v>
      </c>
      <c r="AL45" s="4"/>
      <c r="AM45" s="15">
        <v>2</v>
      </c>
      <c r="AN45" s="169" t="str">
        <f>RevReqSumR!AB45</f>
        <v>Oct 2011 - Sep 2012</v>
      </c>
      <c r="AO45" s="276">
        <v>1</v>
      </c>
      <c r="AP45" s="4"/>
      <c r="AQ45" s="4">
        <v>0</v>
      </c>
      <c r="AR45" s="4">
        <v>0</v>
      </c>
      <c r="AS45" s="4">
        <v>0</v>
      </c>
      <c r="AT45" s="4">
        <v>70100663.560000002</v>
      </c>
      <c r="AU45" s="4">
        <v>0</v>
      </c>
      <c r="AV45" s="4">
        <v>0</v>
      </c>
      <c r="AW45" s="4">
        <v>5174629.2700000014</v>
      </c>
      <c r="AX45" s="4">
        <v>0</v>
      </c>
      <c r="AY45" s="4">
        <v>75275292.829999998</v>
      </c>
      <c r="AZ45" s="4">
        <v>0</v>
      </c>
      <c r="BA45" s="4">
        <v>0</v>
      </c>
      <c r="BB45" s="4">
        <v>38636173.174389958</v>
      </c>
      <c r="BC45" s="4">
        <v>956598.42128363997</v>
      </c>
      <c r="BD45" s="4">
        <v>35682521.234326407</v>
      </c>
      <c r="BE45" s="4">
        <v>75275292.830000013</v>
      </c>
      <c r="BF45" s="4">
        <v>0</v>
      </c>
      <c r="BG45" s="4">
        <v>0</v>
      </c>
      <c r="BH45" s="4">
        <v>841484.18237589207</v>
      </c>
      <c r="BI45" s="4">
        <v>136280</v>
      </c>
      <c r="BJ45" s="4">
        <v>0</v>
      </c>
      <c r="BK45" s="4">
        <v>136280</v>
      </c>
      <c r="BL45" s="4">
        <v>705204.18237589207</v>
      </c>
      <c r="BM45" s="4">
        <v>0</v>
      </c>
      <c r="BN45" s="4">
        <v>196516.75023031278</v>
      </c>
      <c r="BO45" s="4">
        <v>508687.43214557925</v>
      </c>
      <c r="BP45" s="4">
        <v>208989.14462268978</v>
      </c>
      <c r="BQ45" s="4">
        <v>299698.28752288944</v>
      </c>
      <c r="BR45" s="4">
        <v>3981.6019943937154</v>
      </c>
      <c r="BS45" s="4">
        <v>295716.6855284957</v>
      </c>
      <c r="BT45" s="4">
        <v>0</v>
      </c>
      <c r="BU45" s="4">
        <v>705204.18237589207</v>
      </c>
      <c r="BV45" s="4">
        <v>705204.18237589207</v>
      </c>
      <c r="BW45" s="4">
        <v>74747022.950000003</v>
      </c>
      <c r="BX45" s="4">
        <v>287885.86976434715</v>
      </c>
      <c r="BY45" s="4">
        <v>-7830.815764148545</v>
      </c>
      <c r="BZ45" s="4">
        <v>0</v>
      </c>
      <c r="CA45" s="4">
        <v>0</v>
      </c>
      <c r="CB45" s="4">
        <v>0</v>
      </c>
      <c r="CC45" s="4">
        <v>0</v>
      </c>
      <c r="CD45" s="4">
        <v>0</v>
      </c>
    </row>
    <row r="46" spans="1:82" hidden="1" outlineLevel="1" collapsed="1" x14ac:dyDescent="0.2">
      <c r="A46">
        <f t="shared" si="2"/>
        <v>2011</v>
      </c>
      <c r="B46" s="48">
        <v>40848</v>
      </c>
      <c r="C46" s="169">
        <v>0</v>
      </c>
      <c r="D46" s="169">
        <v>0</v>
      </c>
      <c r="E46" s="169">
        <v>639891.63156923081</v>
      </c>
      <c r="F46" s="169">
        <v>0</v>
      </c>
      <c r="G46" s="169">
        <v>9552.5015692307697</v>
      </c>
      <c r="H46" s="169">
        <v>630339.13</v>
      </c>
      <c r="I46" s="169">
        <v>616870.31000000006</v>
      </c>
      <c r="J46" s="169">
        <v>13468.82</v>
      </c>
      <c r="K46" s="169">
        <v>766365.66</v>
      </c>
      <c r="L46" s="169">
        <v>0</v>
      </c>
      <c r="M46" s="169">
        <v>630339.13</v>
      </c>
      <c r="N46" s="169">
        <v>136026.53000000003</v>
      </c>
      <c r="O46" s="169">
        <v>0</v>
      </c>
      <c r="P46" s="169">
        <v>69964637.030000001</v>
      </c>
      <c r="Q46" s="169">
        <v>69964637.030000001</v>
      </c>
      <c r="R46" s="169">
        <v>651435.2300000001</v>
      </c>
      <c r="S46" s="169">
        <v>1859003.71</v>
      </c>
      <c r="T46" s="169">
        <v>-2625460.2400001381</v>
      </c>
      <c r="U46" s="169">
        <v>1341600.5499998638</v>
      </c>
      <c r="V46" s="169">
        <v>46078.616809906809</v>
      </c>
      <c r="W46" s="267">
        <v>4146.46</v>
      </c>
      <c r="X46" s="169">
        <v>0</v>
      </c>
      <c r="Y46" s="169">
        <v>115231.86</v>
      </c>
      <c r="Z46" s="169">
        <v>0</v>
      </c>
      <c r="AA46" s="169">
        <v>0</v>
      </c>
      <c r="AB46" s="169">
        <v>0</v>
      </c>
      <c r="AC46" s="169">
        <v>0</v>
      </c>
      <c r="AD46" s="169">
        <v>0</v>
      </c>
      <c r="AE46" s="169">
        <v>0</v>
      </c>
      <c r="AF46" s="169">
        <v>0</v>
      </c>
      <c r="AG46" s="169">
        <v>0</v>
      </c>
      <c r="AH46" s="169">
        <v>0</v>
      </c>
      <c r="AI46" s="169">
        <v>7311.7400000000007</v>
      </c>
      <c r="AJ46" s="169">
        <v>2807781.4183792761</v>
      </c>
      <c r="AK46" s="169">
        <v>2807781.4183792756</v>
      </c>
      <c r="AL46" s="4"/>
      <c r="AM46" s="15">
        <v>1</v>
      </c>
      <c r="AN46" s="169" t="str">
        <f>RevReqSumR!AB46</f>
        <v>Oct 2011 - Sep 2012</v>
      </c>
      <c r="AO46" s="276">
        <v>1</v>
      </c>
      <c r="AP46" s="4"/>
      <c r="AQ46" s="4">
        <v>0</v>
      </c>
      <c r="AR46" s="4">
        <v>0</v>
      </c>
      <c r="AS46" s="4">
        <v>0</v>
      </c>
      <c r="AT46" s="4">
        <v>69964637.030000001</v>
      </c>
      <c r="AU46" s="4">
        <v>0</v>
      </c>
      <c r="AV46" s="4">
        <v>0</v>
      </c>
      <c r="AW46" s="4">
        <v>1341600.5499998638</v>
      </c>
      <c r="AX46" s="4">
        <v>0</v>
      </c>
      <c r="AY46" s="4">
        <v>71306237.579999864</v>
      </c>
      <c r="AZ46" s="4">
        <v>0</v>
      </c>
      <c r="BA46" s="4">
        <v>0</v>
      </c>
      <c r="BB46" s="4">
        <v>36598996.031498633</v>
      </c>
      <c r="BC46" s="4">
        <v>906159.6671666383</v>
      </c>
      <c r="BD46" s="4">
        <v>33801081.881334595</v>
      </c>
      <c r="BE46" s="4">
        <v>71306237.579999864</v>
      </c>
      <c r="BF46" s="4">
        <v>0</v>
      </c>
      <c r="BG46" s="4">
        <v>0</v>
      </c>
      <c r="BH46" s="4">
        <v>3438120.5483792759</v>
      </c>
      <c r="BI46" s="4">
        <v>126690.06</v>
      </c>
      <c r="BJ46" s="4">
        <v>0</v>
      </c>
      <c r="BK46" s="4">
        <v>126690.06</v>
      </c>
      <c r="BL46" s="4">
        <v>3311430.4883792759</v>
      </c>
      <c r="BM46" s="4">
        <v>-2625460.2400001381</v>
      </c>
      <c r="BN46" s="4">
        <v>197905.61999348179</v>
      </c>
      <c r="BO46" s="4">
        <v>488064.62838565605</v>
      </c>
      <c r="BP46" s="4">
        <v>200516.47192596292</v>
      </c>
      <c r="BQ46" s="4">
        <v>287548.1564596931</v>
      </c>
      <c r="BR46" s="4">
        <v>4009.7417158805911</v>
      </c>
      <c r="BS46" s="4">
        <v>283538.41474381252</v>
      </c>
      <c r="BT46" s="4">
        <v>0</v>
      </c>
      <c r="BU46" s="4">
        <v>685970.24837913783</v>
      </c>
      <c r="BV46" s="4">
        <v>685970.2483791376</v>
      </c>
      <c r="BW46" s="4">
        <v>75275292.829999998</v>
      </c>
      <c r="BX46" s="4">
        <v>289920.48502890207</v>
      </c>
      <c r="BY46" s="4">
        <v>6382.0702850895468</v>
      </c>
      <c r="BZ46" s="4">
        <v>0</v>
      </c>
      <c r="CA46" s="4">
        <v>0</v>
      </c>
      <c r="CB46" s="4">
        <v>0</v>
      </c>
      <c r="CC46" s="4">
        <v>0</v>
      </c>
      <c r="CD46" s="4">
        <v>0</v>
      </c>
    </row>
    <row r="47" spans="1:82" hidden="1" outlineLevel="1" x14ac:dyDescent="0.2">
      <c r="A47">
        <f t="shared" si="2"/>
        <v>2011</v>
      </c>
      <c r="B47" s="48">
        <v>40878</v>
      </c>
      <c r="C47" s="169">
        <v>3090729</v>
      </c>
      <c r="D47" s="169">
        <v>0</v>
      </c>
      <c r="E47" s="169">
        <v>663222.20256923069</v>
      </c>
      <c r="F47" s="169">
        <v>0</v>
      </c>
      <c r="G47" s="169">
        <v>9954.0325692307706</v>
      </c>
      <c r="H47" s="169">
        <v>653268.16999999993</v>
      </c>
      <c r="I47" s="169">
        <v>639233.19999999995</v>
      </c>
      <c r="J47" s="169">
        <v>14034.97</v>
      </c>
      <c r="K47" s="169">
        <v>609205.98</v>
      </c>
      <c r="L47" s="169">
        <v>0</v>
      </c>
      <c r="M47" s="169">
        <v>609205.98</v>
      </c>
      <c r="N47" s="169">
        <v>0</v>
      </c>
      <c r="O47" s="169">
        <v>44062.189999999944</v>
      </c>
      <c r="P47" s="169">
        <v>73055366.030000001</v>
      </c>
      <c r="Q47" s="169">
        <v>73099428.219999999</v>
      </c>
      <c r="R47" s="169">
        <v>453617.08</v>
      </c>
      <c r="S47" s="169">
        <v>0</v>
      </c>
      <c r="T47" s="169">
        <v>0</v>
      </c>
      <c r="U47" s="169">
        <v>1795217.6299998639</v>
      </c>
      <c r="V47" s="169">
        <v>12794.333071916511</v>
      </c>
      <c r="W47" s="267">
        <v>62735.68</v>
      </c>
      <c r="X47" s="169">
        <v>0</v>
      </c>
      <c r="Y47" s="169">
        <v>155891.20000000001</v>
      </c>
      <c r="Z47" s="169">
        <v>0</v>
      </c>
      <c r="AA47" s="169">
        <v>0</v>
      </c>
      <c r="AB47" s="169">
        <v>0</v>
      </c>
      <c r="AC47" s="169">
        <v>0</v>
      </c>
      <c r="AD47" s="169">
        <v>0</v>
      </c>
      <c r="AE47" s="169">
        <v>0</v>
      </c>
      <c r="AF47" s="169">
        <v>0</v>
      </c>
      <c r="AG47" s="169">
        <v>0</v>
      </c>
      <c r="AH47" s="169">
        <v>0</v>
      </c>
      <c r="AI47" s="169">
        <v>11798.230000000001</v>
      </c>
      <c r="AJ47" s="169">
        <v>253173.47564114729</v>
      </c>
      <c r="AK47" s="169">
        <v>253173.47564114732</v>
      </c>
      <c r="AL47" s="4"/>
      <c r="AM47" s="15">
        <v>2</v>
      </c>
      <c r="AN47" s="169" t="str">
        <f>RevReqSumR!AB47</f>
        <v>Oct 2011 - Sep 2012</v>
      </c>
      <c r="AO47" s="276">
        <v>1</v>
      </c>
      <c r="AP47" s="4"/>
      <c r="AQ47" s="4">
        <v>0</v>
      </c>
      <c r="AR47" s="4">
        <v>0</v>
      </c>
      <c r="AS47" s="4">
        <v>0</v>
      </c>
      <c r="AT47" s="4">
        <v>73055366.030000001</v>
      </c>
      <c r="AU47" s="4">
        <v>0</v>
      </c>
      <c r="AV47" s="4">
        <v>0</v>
      </c>
      <c r="AW47" s="4">
        <v>1795217.6299998639</v>
      </c>
      <c r="AX47" s="4">
        <v>44062.189999999944</v>
      </c>
      <c r="AY47" s="4">
        <v>74894645.84999986</v>
      </c>
      <c r="AZ47" s="4">
        <v>0</v>
      </c>
      <c r="BA47" s="4">
        <v>0</v>
      </c>
      <c r="BB47" s="4">
        <v>38440800.402200185</v>
      </c>
      <c r="BC47" s="4">
        <v>951761.15946179826</v>
      </c>
      <c r="BD47" s="4">
        <v>35502084.288337879</v>
      </c>
      <c r="BE47" s="4">
        <v>74894645.84999986</v>
      </c>
      <c r="BF47" s="4">
        <v>0</v>
      </c>
      <c r="BG47" s="4">
        <v>0</v>
      </c>
      <c r="BH47" s="4">
        <v>906441.64564114716</v>
      </c>
      <c r="BI47" s="4">
        <v>230425.11000000002</v>
      </c>
      <c r="BJ47" s="4">
        <v>0</v>
      </c>
      <c r="BK47" s="4">
        <v>230425.11000000002</v>
      </c>
      <c r="BL47" s="4">
        <v>676016.53564114717</v>
      </c>
      <c r="BM47" s="4">
        <v>0</v>
      </c>
      <c r="BN47" s="4">
        <v>187470.61123418529</v>
      </c>
      <c r="BO47" s="4">
        <v>488545.92440696189</v>
      </c>
      <c r="BP47" s="4">
        <v>200714.20758335621</v>
      </c>
      <c r="BQ47" s="4">
        <v>287831.7168236057</v>
      </c>
      <c r="BR47" s="4">
        <v>3798.3192715401588</v>
      </c>
      <c r="BS47" s="4">
        <v>284033.39755206555</v>
      </c>
      <c r="BT47" s="4">
        <v>0</v>
      </c>
      <c r="BU47" s="4">
        <v>676016.53564114717</v>
      </c>
      <c r="BV47" s="4">
        <v>676016.53564114717</v>
      </c>
      <c r="BW47" s="4">
        <v>71306237.579999864</v>
      </c>
      <c r="BX47" s="4">
        <v>274633.7902858436</v>
      </c>
      <c r="BY47" s="4">
        <v>-9399.6072662219522</v>
      </c>
      <c r="BZ47" s="4">
        <v>0</v>
      </c>
      <c r="CA47" s="4">
        <v>0</v>
      </c>
      <c r="CB47" s="4">
        <v>0</v>
      </c>
      <c r="CC47" s="4">
        <v>0</v>
      </c>
      <c r="CD47" s="4">
        <v>0</v>
      </c>
    </row>
    <row r="48" spans="1:82" hidden="1" outlineLevel="1" x14ac:dyDescent="0.2">
      <c r="A48">
        <f t="shared" si="2"/>
        <v>2012</v>
      </c>
      <c r="B48" s="48">
        <v>40909</v>
      </c>
      <c r="C48" s="169">
        <v>0</v>
      </c>
      <c r="D48" s="169">
        <v>0</v>
      </c>
      <c r="E48" s="169">
        <v>689555.61021538463</v>
      </c>
      <c r="F48" s="169">
        <v>0</v>
      </c>
      <c r="G48" s="169">
        <v>10077.630215384617</v>
      </c>
      <c r="H48" s="169">
        <v>679477.98</v>
      </c>
      <c r="I48" s="169">
        <v>665268.74</v>
      </c>
      <c r="J48" s="169">
        <v>14209.24</v>
      </c>
      <c r="K48" s="169">
        <v>665475</v>
      </c>
      <c r="L48" s="169">
        <v>0</v>
      </c>
      <c r="M48" s="169">
        <v>665475</v>
      </c>
      <c r="N48" s="169">
        <v>0</v>
      </c>
      <c r="O48" s="169">
        <v>58065.169999999925</v>
      </c>
      <c r="P48" s="169">
        <v>73055366.030000001</v>
      </c>
      <c r="Q48" s="169">
        <v>73113431.200000003</v>
      </c>
      <c r="R48" s="169">
        <v>517613.46</v>
      </c>
      <c r="S48" s="169">
        <v>0</v>
      </c>
      <c r="T48" s="169">
        <v>0</v>
      </c>
      <c r="U48" s="169">
        <v>2312831.0899998639</v>
      </c>
      <c r="V48" s="169">
        <v>17091.333118891853</v>
      </c>
      <c r="W48" s="267">
        <v>0</v>
      </c>
      <c r="X48" s="169">
        <v>0</v>
      </c>
      <c r="Y48" s="169">
        <v>147861.54</v>
      </c>
      <c r="Z48" s="169">
        <v>0</v>
      </c>
      <c r="AA48" s="169">
        <v>0</v>
      </c>
      <c r="AB48" s="169">
        <v>0</v>
      </c>
      <c r="AC48" s="169">
        <v>0</v>
      </c>
      <c r="AD48" s="169">
        <v>0</v>
      </c>
      <c r="AE48" s="169">
        <v>0</v>
      </c>
      <c r="AF48" s="169">
        <v>0</v>
      </c>
      <c r="AG48" s="169">
        <v>0</v>
      </c>
      <c r="AH48" s="169">
        <v>0</v>
      </c>
      <c r="AI48" s="169">
        <v>5139.9500000000007</v>
      </c>
      <c r="AJ48" s="169">
        <v>180170.45333427651</v>
      </c>
      <c r="AK48" s="169">
        <v>180170.45333427651</v>
      </c>
      <c r="AL48" s="4"/>
      <c r="AM48" s="15">
        <v>2</v>
      </c>
      <c r="AN48" s="169" t="str">
        <f>RevReqSumR!AB48</f>
        <v>Oct 2011 - Sep 2012</v>
      </c>
      <c r="AO48" s="276">
        <v>1</v>
      </c>
      <c r="AP48" s="4"/>
      <c r="AQ48" s="4">
        <v>0</v>
      </c>
      <c r="AR48" s="4">
        <v>0</v>
      </c>
      <c r="AS48" s="4">
        <v>0</v>
      </c>
      <c r="AT48" s="4">
        <v>73055366.030000001</v>
      </c>
      <c r="AU48" s="4">
        <v>0</v>
      </c>
      <c r="AV48" s="4">
        <v>0</v>
      </c>
      <c r="AW48" s="4">
        <v>2312831.0899998639</v>
      </c>
      <c r="AX48" s="4">
        <v>58065.169999999925</v>
      </c>
      <c r="AY48" s="4">
        <v>75426262.289999872</v>
      </c>
      <c r="AZ48" s="4">
        <v>0</v>
      </c>
      <c r="BA48" s="4">
        <v>0</v>
      </c>
      <c r="BB48" s="4">
        <v>38713660.514276788</v>
      </c>
      <c r="BC48" s="4">
        <v>958516.94118131837</v>
      </c>
      <c r="BD48" s="4">
        <v>35754084.834541768</v>
      </c>
      <c r="BE48" s="4">
        <v>75426262.289999872</v>
      </c>
      <c r="BF48" s="4">
        <v>0</v>
      </c>
      <c r="BG48" s="4">
        <v>0</v>
      </c>
      <c r="BH48" s="4">
        <v>859648.43333427655</v>
      </c>
      <c r="BI48" s="4">
        <v>153001.49000000002</v>
      </c>
      <c r="BJ48" s="4">
        <v>0</v>
      </c>
      <c r="BK48" s="4">
        <v>153001.49000000002</v>
      </c>
      <c r="BL48" s="4">
        <v>706646.94333427656</v>
      </c>
      <c r="BM48" s="4">
        <v>0</v>
      </c>
      <c r="BN48" s="4">
        <v>200666.71695193203</v>
      </c>
      <c r="BO48" s="4">
        <v>505980.2263823445</v>
      </c>
      <c r="BP48" s="4">
        <v>207876.91620692241</v>
      </c>
      <c r="BQ48" s="4">
        <v>298103.31017542211</v>
      </c>
      <c r="BR48" s="4">
        <v>3989.4655267440376</v>
      </c>
      <c r="BS48" s="4">
        <v>294113.84464867809</v>
      </c>
      <c r="BT48" s="4">
        <v>0</v>
      </c>
      <c r="BU48" s="4">
        <v>706646.94333427656</v>
      </c>
      <c r="BV48" s="4">
        <v>706646.94333427644</v>
      </c>
      <c r="BW48" s="4">
        <v>74894645.84999986</v>
      </c>
      <c r="BX48" s="4">
        <v>288454.43484274531</v>
      </c>
      <c r="BY48" s="4">
        <v>-5659.4098059327807</v>
      </c>
      <c r="BZ48" s="4">
        <v>0</v>
      </c>
      <c r="CA48" s="4">
        <v>0</v>
      </c>
      <c r="CB48" s="4">
        <v>0</v>
      </c>
      <c r="CC48" s="4">
        <v>0</v>
      </c>
      <c r="CD48" s="4">
        <v>0</v>
      </c>
    </row>
    <row r="49" spans="1:82" hidden="1" outlineLevel="1" x14ac:dyDescent="0.2">
      <c r="A49">
        <f t="shared" si="2"/>
        <v>2012</v>
      </c>
      <c r="B49" s="48">
        <v>40940</v>
      </c>
      <c r="C49" s="169">
        <v>0</v>
      </c>
      <c r="D49" s="169">
        <v>0</v>
      </c>
      <c r="E49" s="169">
        <v>644989.63359999994</v>
      </c>
      <c r="F49" s="169">
        <v>0</v>
      </c>
      <c r="G49" s="169">
        <v>9389.463600000001</v>
      </c>
      <c r="H49" s="169">
        <v>635600.16999999993</v>
      </c>
      <c r="I49" s="169">
        <v>622361.23</v>
      </c>
      <c r="J49" s="169">
        <v>13238.94</v>
      </c>
      <c r="K49" s="169">
        <v>821275</v>
      </c>
      <c r="L49" s="169">
        <v>653.44999999999993</v>
      </c>
      <c r="M49" s="169">
        <v>693665.33999999985</v>
      </c>
      <c r="N49" s="169">
        <v>128263.1100000001</v>
      </c>
      <c r="O49" s="169">
        <v>0</v>
      </c>
      <c r="P49" s="169">
        <v>72927102.920000002</v>
      </c>
      <c r="Q49" s="169">
        <v>72927102.920000002</v>
      </c>
      <c r="R49" s="169">
        <v>646340.69999999995</v>
      </c>
      <c r="S49" s="169">
        <v>847852.2</v>
      </c>
      <c r="T49" s="169">
        <v>-1065707.29</v>
      </c>
      <c r="U49" s="169">
        <v>1045612.2999998638</v>
      </c>
      <c r="V49" s="169">
        <v>19877.526359070023</v>
      </c>
      <c r="W49" s="267">
        <v>18184</v>
      </c>
      <c r="X49" s="169">
        <v>0</v>
      </c>
      <c r="Y49" s="169">
        <v>175211.4</v>
      </c>
      <c r="Z49" s="169">
        <v>0</v>
      </c>
      <c r="AA49" s="169">
        <v>0</v>
      </c>
      <c r="AB49" s="169">
        <v>0</v>
      </c>
      <c r="AC49" s="169">
        <v>0</v>
      </c>
      <c r="AD49" s="169">
        <v>0</v>
      </c>
      <c r="AE49" s="169">
        <v>0</v>
      </c>
      <c r="AF49" s="169">
        <v>0</v>
      </c>
      <c r="AG49" s="169">
        <v>0</v>
      </c>
      <c r="AH49" s="169">
        <v>0</v>
      </c>
      <c r="AI49" s="169">
        <v>8183.5599999999995</v>
      </c>
      <c r="AJ49" s="169">
        <v>1296553.23995907</v>
      </c>
      <c r="AK49" s="169">
        <v>1296553.23995907</v>
      </c>
      <c r="AL49" s="4"/>
      <c r="AM49" s="15">
        <v>2</v>
      </c>
      <c r="AN49" s="169" t="str">
        <f>RevReqSumR!AB49</f>
        <v>Oct 2011 - Sep 2012</v>
      </c>
      <c r="AO49" s="276">
        <v>1</v>
      </c>
      <c r="AP49" s="4"/>
      <c r="AQ49" s="4">
        <v>0</v>
      </c>
      <c r="AR49" s="4">
        <v>0</v>
      </c>
      <c r="AS49" s="4">
        <v>0</v>
      </c>
      <c r="AT49" s="4">
        <v>72927102.920000002</v>
      </c>
      <c r="AU49" s="4">
        <v>0</v>
      </c>
      <c r="AV49" s="4">
        <v>0</v>
      </c>
      <c r="AW49" s="4">
        <v>1045612.2999998638</v>
      </c>
      <c r="AX49" s="4">
        <v>0</v>
      </c>
      <c r="AY49" s="4">
        <v>73972715.219999865</v>
      </c>
      <c r="AZ49" s="4">
        <v>0</v>
      </c>
      <c r="BA49" s="4">
        <v>0</v>
      </c>
      <c r="BB49" s="4">
        <v>37967605.677393235</v>
      </c>
      <c r="BC49" s="4">
        <v>940045.26501575834</v>
      </c>
      <c r="BD49" s="4">
        <v>35065064.277590871</v>
      </c>
      <c r="BE49" s="4">
        <v>73972715.219999865</v>
      </c>
      <c r="BF49" s="4">
        <v>0</v>
      </c>
      <c r="BG49" s="4">
        <v>0</v>
      </c>
      <c r="BH49" s="4">
        <v>1932153.4099590699</v>
      </c>
      <c r="BI49" s="4">
        <v>201578.96</v>
      </c>
      <c r="BJ49" s="4">
        <v>0</v>
      </c>
      <c r="BK49" s="4">
        <v>201578.96</v>
      </c>
      <c r="BL49" s="4">
        <v>1730574.44995907</v>
      </c>
      <c r="BM49" s="4">
        <v>-1065707.29</v>
      </c>
      <c r="BN49" s="4">
        <v>188802.50096126058</v>
      </c>
      <c r="BO49" s="4">
        <v>476064.65899780934</v>
      </c>
      <c r="BP49" s="4">
        <v>195586.40450265998</v>
      </c>
      <c r="BQ49" s="4">
        <v>280478.25449514936</v>
      </c>
      <c r="BR49" s="4">
        <v>4017.7835117850263</v>
      </c>
      <c r="BS49" s="4">
        <v>276460.47098336433</v>
      </c>
      <c r="BT49" s="4">
        <v>0</v>
      </c>
      <c r="BU49" s="4">
        <v>664867.15995906992</v>
      </c>
      <c r="BV49" s="4">
        <v>664867.15995906992</v>
      </c>
      <c r="BW49" s="4">
        <v>75426262.289999872</v>
      </c>
      <c r="BX49" s="4">
        <v>290501.93928065192</v>
      </c>
      <c r="BY49" s="4">
        <v>14041.468297287589</v>
      </c>
      <c r="BZ49" s="4">
        <v>0</v>
      </c>
      <c r="CA49" s="4">
        <v>0</v>
      </c>
      <c r="CB49" s="4">
        <v>0</v>
      </c>
      <c r="CC49" s="4">
        <v>0</v>
      </c>
      <c r="CD49" s="4">
        <v>0</v>
      </c>
    </row>
    <row r="50" spans="1:82" hidden="1" outlineLevel="1" x14ac:dyDescent="0.2">
      <c r="A50">
        <f t="shared" si="2"/>
        <v>2012</v>
      </c>
      <c r="B50" s="48">
        <v>40969</v>
      </c>
      <c r="C50" s="169">
        <v>0</v>
      </c>
      <c r="D50" s="169">
        <v>0</v>
      </c>
      <c r="E50" s="169">
        <v>687815.40898461523</v>
      </c>
      <c r="F50" s="169">
        <v>0</v>
      </c>
      <c r="G50" s="169">
        <v>9956.138984615387</v>
      </c>
      <c r="H50" s="169">
        <v>677859.2699999999</v>
      </c>
      <c r="I50" s="169">
        <v>663821.32999999996</v>
      </c>
      <c r="J50" s="169">
        <v>14037.94</v>
      </c>
      <c r="K50" s="169">
        <v>799900</v>
      </c>
      <c r="L50" s="169">
        <v>119327.92</v>
      </c>
      <c r="M50" s="169">
        <v>677859.2699999999</v>
      </c>
      <c r="N50" s="169">
        <v>241368.65000000014</v>
      </c>
      <c r="O50" s="169">
        <v>0</v>
      </c>
      <c r="P50" s="169">
        <v>72685734.269999996</v>
      </c>
      <c r="Q50" s="169">
        <v>72685734.269999996</v>
      </c>
      <c r="R50" s="169">
        <v>609052.28</v>
      </c>
      <c r="S50" s="169">
        <v>180726.39</v>
      </c>
      <c r="T50" s="169">
        <v>-208222.62999999998</v>
      </c>
      <c r="U50" s="169">
        <v>1265715.5599998641</v>
      </c>
      <c r="V50" s="169">
        <v>6390.7254236644576</v>
      </c>
      <c r="W50" s="267">
        <v>17466.22</v>
      </c>
      <c r="X50" s="169">
        <v>0</v>
      </c>
      <c r="Y50" s="169">
        <v>190847.72</v>
      </c>
      <c r="Z50" s="169">
        <v>0</v>
      </c>
      <c r="AA50" s="169">
        <v>0</v>
      </c>
      <c r="AB50" s="169">
        <v>0</v>
      </c>
      <c r="AC50" s="169">
        <v>0</v>
      </c>
      <c r="AD50" s="169">
        <v>0</v>
      </c>
      <c r="AE50" s="169">
        <v>0</v>
      </c>
      <c r="AF50" s="169">
        <v>0</v>
      </c>
      <c r="AG50" s="169">
        <v>0</v>
      </c>
      <c r="AH50" s="169">
        <v>0</v>
      </c>
      <c r="AI50" s="169">
        <v>7921.2599999999993</v>
      </c>
      <c r="AJ50" s="169">
        <v>440804.69440827979</v>
      </c>
      <c r="AK50" s="169">
        <v>440804.69440827984</v>
      </c>
      <c r="AL50" s="4"/>
      <c r="AM50" s="15">
        <v>2</v>
      </c>
      <c r="AN50" s="169" t="str">
        <f>RevReqSumR!AB50</f>
        <v>Oct 2011 - Sep 2012</v>
      </c>
      <c r="AO50" s="276">
        <v>1</v>
      </c>
      <c r="AP50" s="4"/>
      <c r="AQ50" s="4">
        <v>0</v>
      </c>
      <c r="AR50" s="4">
        <v>0</v>
      </c>
      <c r="AS50" s="4">
        <v>0</v>
      </c>
      <c r="AT50" s="4">
        <v>72685734.269999996</v>
      </c>
      <c r="AU50" s="4">
        <v>0</v>
      </c>
      <c r="AV50" s="4">
        <v>0</v>
      </c>
      <c r="AW50" s="4">
        <v>1265715.5599998641</v>
      </c>
      <c r="AX50" s="4">
        <v>0</v>
      </c>
      <c r="AY50" s="4">
        <v>73951449.829999864</v>
      </c>
      <c r="AZ50" s="4">
        <v>0</v>
      </c>
      <c r="BA50" s="4">
        <v>0</v>
      </c>
      <c r="BB50" s="4">
        <v>37956690.896994889</v>
      </c>
      <c r="BC50" s="4">
        <v>939775.02443963836</v>
      </c>
      <c r="BD50" s="4">
        <v>35054983.908565342</v>
      </c>
      <c r="BE50" s="4">
        <v>73951449.829999864</v>
      </c>
      <c r="BF50" s="4">
        <v>0</v>
      </c>
      <c r="BG50" s="4">
        <v>0</v>
      </c>
      <c r="BH50" s="4">
        <v>1118663.9644082796</v>
      </c>
      <c r="BI50" s="4">
        <v>216235.2</v>
      </c>
      <c r="BJ50" s="4">
        <v>0</v>
      </c>
      <c r="BK50" s="4">
        <v>216235.2</v>
      </c>
      <c r="BL50" s="4">
        <v>902428.76440827968</v>
      </c>
      <c r="BM50" s="4">
        <v>-208222.62999999998</v>
      </c>
      <c r="BN50" s="4">
        <v>197133.89719384082</v>
      </c>
      <c r="BO50" s="4">
        <v>497072.23721443885</v>
      </c>
      <c r="BP50" s="4">
        <v>204217.15793718005</v>
      </c>
      <c r="BQ50" s="4">
        <v>292855.07927725883</v>
      </c>
      <c r="BR50" s="4">
        <v>3940.3564025243868</v>
      </c>
      <c r="BS50" s="4">
        <v>288914.72287473443</v>
      </c>
      <c r="BT50" s="4">
        <v>0</v>
      </c>
      <c r="BU50" s="4">
        <v>694206.13440827967</v>
      </c>
      <c r="BV50" s="4">
        <v>694206.13440827967</v>
      </c>
      <c r="BW50" s="4">
        <v>73972715.219999865</v>
      </c>
      <c r="BX50" s="4">
        <v>284903.64725542587</v>
      </c>
      <c r="BY50" s="4">
        <v>-4011.075619308569</v>
      </c>
      <c r="BZ50" s="4">
        <v>0</v>
      </c>
      <c r="CA50" s="4">
        <v>0</v>
      </c>
      <c r="CB50" s="4">
        <v>0</v>
      </c>
      <c r="CC50" s="4">
        <v>0</v>
      </c>
      <c r="CD50" s="4">
        <v>0</v>
      </c>
    </row>
    <row r="51" spans="1:82" hidden="1" outlineLevel="1" x14ac:dyDescent="0.2">
      <c r="A51">
        <f t="shared" si="2"/>
        <v>2012</v>
      </c>
      <c r="B51" s="48">
        <v>41000</v>
      </c>
      <c r="C51" s="169">
        <v>0</v>
      </c>
      <c r="D51" s="169">
        <v>0</v>
      </c>
      <c r="E51" s="169">
        <v>663392.97327692306</v>
      </c>
      <c r="F51" s="169">
        <v>0</v>
      </c>
      <c r="G51" s="169">
        <v>9562.0832769230783</v>
      </c>
      <c r="H51" s="169">
        <v>653830.89</v>
      </c>
      <c r="I51" s="169">
        <v>640348.56000000006</v>
      </c>
      <c r="J51" s="169">
        <v>13482.33</v>
      </c>
      <c r="K51" s="169">
        <v>1108175</v>
      </c>
      <c r="L51" s="169">
        <v>0</v>
      </c>
      <c r="M51" s="169">
        <v>653830.89</v>
      </c>
      <c r="N51" s="169">
        <v>454344.11</v>
      </c>
      <c r="O51" s="169">
        <v>0</v>
      </c>
      <c r="P51" s="169">
        <v>72231390.159999996</v>
      </c>
      <c r="Q51" s="169">
        <v>72231390.159999996</v>
      </c>
      <c r="R51" s="169">
        <v>799463.73</v>
      </c>
      <c r="S51" s="169">
        <v>0</v>
      </c>
      <c r="T51" s="169">
        <v>0</v>
      </c>
      <c r="U51" s="169">
        <v>2065179.2899998641</v>
      </c>
      <c r="V51" s="169">
        <v>11801.151358924773</v>
      </c>
      <c r="W51" s="267">
        <v>0</v>
      </c>
      <c r="X51" s="169">
        <v>0</v>
      </c>
      <c r="Y51" s="169">
        <v>308982.52</v>
      </c>
      <c r="Z51" s="169">
        <v>0</v>
      </c>
      <c r="AA51" s="169">
        <v>0</v>
      </c>
      <c r="AB51" s="169">
        <v>0</v>
      </c>
      <c r="AC51" s="169">
        <v>0</v>
      </c>
      <c r="AD51" s="169">
        <v>0</v>
      </c>
      <c r="AE51" s="169">
        <v>0</v>
      </c>
      <c r="AF51" s="169">
        <v>0</v>
      </c>
      <c r="AG51" s="169">
        <v>0</v>
      </c>
      <c r="AH51" s="169">
        <v>0</v>
      </c>
      <c r="AI51" s="169">
        <v>7190.55</v>
      </c>
      <c r="AJ51" s="169">
        <v>337536.3046358478</v>
      </c>
      <c r="AK51" s="169">
        <v>337536.30463584786</v>
      </c>
      <c r="AL51" s="4"/>
      <c r="AM51" s="15">
        <v>1</v>
      </c>
      <c r="AN51" s="169" t="str">
        <f>RevReqSumR!AB51</f>
        <v>Oct 2011 - Sep 2012</v>
      </c>
      <c r="AO51" s="276">
        <v>1</v>
      </c>
      <c r="AP51" s="4"/>
      <c r="AQ51" s="4">
        <v>0</v>
      </c>
      <c r="AR51" s="4">
        <v>0</v>
      </c>
      <c r="AS51" s="4">
        <v>0</v>
      </c>
      <c r="AT51" s="4">
        <v>72231390.159999996</v>
      </c>
      <c r="AU51" s="4">
        <v>0</v>
      </c>
      <c r="AV51" s="4">
        <v>0</v>
      </c>
      <c r="AW51" s="4">
        <v>2065179.2899998641</v>
      </c>
      <c r="AX51" s="4">
        <v>0</v>
      </c>
      <c r="AY51" s="4">
        <v>74296569.449999854</v>
      </c>
      <c r="AZ51" s="4">
        <v>0</v>
      </c>
      <c r="BA51" s="4">
        <v>0</v>
      </c>
      <c r="BB51" s="4">
        <v>38133828.71875418</v>
      </c>
      <c r="BC51" s="4">
        <v>944160.80457059818</v>
      </c>
      <c r="BD51" s="4">
        <v>35218579.926675081</v>
      </c>
      <c r="BE51" s="4">
        <v>74296569.449999869</v>
      </c>
      <c r="BF51" s="4">
        <v>0</v>
      </c>
      <c r="BG51" s="4">
        <v>0</v>
      </c>
      <c r="BH51" s="4">
        <v>991367.19463584782</v>
      </c>
      <c r="BI51" s="4">
        <v>316173.07</v>
      </c>
      <c r="BJ51" s="4">
        <v>0</v>
      </c>
      <c r="BK51" s="4">
        <v>316173.07</v>
      </c>
      <c r="BL51" s="4">
        <v>675194.12463584775</v>
      </c>
      <c r="BM51" s="4">
        <v>0</v>
      </c>
      <c r="BN51" s="4">
        <v>191735.0518161325</v>
      </c>
      <c r="BO51" s="4">
        <v>483459.07281971525</v>
      </c>
      <c r="BP51" s="4">
        <v>198624.32547725181</v>
      </c>
      <c r="BQ51" s="4">
        <v>284834.74734246347</v>
      </c>
      <c r="BR51" s="4">
        <v>3939.2236441094842</v>
      </c>
      <c r="BS51" s="4">
        <v>280895.52369835397</v>
      </c>
      <c r="BT51" s="4">
        <v>0</v>
      </c>
      <c r="BU51" s="4">
        <v>675194.12463584775</v>
      </c>
      <c r="BV51" s="4">
        <v>675194.12463584787</v>
      </c>
      <c r="BW51" s="4">
        <v>73951449.829999864</v>
      </c>
      <c r="BX51" s="4">
        <v>284821.74425709347</v>
      </c>
      <c r="BY51" s="4">
        <v>3926.2205587395001</v>
      </c>
      <c r="BZ51" s="4">
        <v>0</v>
      </c>
      <c r="CA51" s="4">
        <v>0</v>
      </c>
      <c r="CB51" s="4">
        <v>0</v>
      </c>
      <c r="CC51" s="4">
        <v>0</v>
      </c>
      <c r="CD51" s="4">
        <v>0</v>
      </c>
    </row>
    <row r="52" spans="1:82" hidden="1" outlineLevel="1" x14ac:dyDescent="0.2">
      <c r="A52">
        <f t="shared" si="2"/>
        <v>2012</v>
      </c>
      <c r="B52" s="48">
        <v>41030</v>
      </c>
      <c r="C52" s="169">
        <v>16936</v>
      </c>
      <c r="D52" s="169">
        <v>0</v>
      </c>
      <c r="E52" s="169">
        <v>681224.35167692299</v>
      </c>
      <c r="F52" s="169">
        <v>0</v>
      </c>
      <c r="G52" s="169">
        <v>9799.2216769230781</v>
      </c>
      <c r="H52" s="169">
        <v>671425.12999999989</v>
      </c>
      <c r="I52" s="169">
        <v>657608.43999999994</v>
      </c>
      <c r="J52" s="169">
        <v>13816.69</v>
      </c>
      <c r="K52" s="169">
        <v>1415025</v>
      </c>
      <c r="L52" s="169">
        <v>286.69</v>
      </c>
      <c r="M52" s="169">
        <v>671425.12999999989</v>
      </c>
      <c r="N52" s="169">
        <v>743886.56</v>
      </c>
      <c r="O52" s="169">
        <v>0</v>
      </c>
      <c r="P52" s="169">
        <v>71504439.599999994</v>
      </c>
      <c r="Q52" s="169">
        <v>71504439.599999994</v>
      </c>
      <c r="R52" s="169">
        <v>1032372.45</v>
      </c>
      <c r="S52" s="169">
        <v>893255.23</v>
      </c>
      <c r="T52" s="169">
        <v>-1171924.06</v>
      </c>
      <c r="U52" s="169">
        <v>1032372.4499998642</v>
      </c>
      <c r="V52" s="169">
        <v>14657.972844552127</v>
      </c>
      <c r="W52" s="267">
        <v>22060</v>
      </c>
      <c r="X52" s="169">
        <v>0</v>
      </c>
      <c r="Y52" s="169">
        <v>382652.55</v>
      </c>
      <c r="Z52" s="169">
        <v>0</v>
      </c>
      <c r="AA52" s="169">
        <v>0</v>
      </c>
      <c r="AB52" s="169">
        <v>0</v>
      </c>
      <c r="AC52" s="169">
        <v>0</v>
      </c>
      <c r="AD52" s="169">
        <v>0</v>
      </c>
      <c r="AE52" s="169">
        <v>0</v>
      </c>
      <c r="AF52" s="169">
        <v>0</v>
      </c>
      <c r="AG52" s="169">
        <v>0</v>
      </c>
      <c r="AH52" s="169">
        <v>0</v>
      </c>
      <c r="AI52" s="169">
        <v>5702.61</v>
      </c>
      <c r="AJ52" s="169">
        <v>1606796.4145214753</v>
      </c>
      <c r="AK52" s="169">
        <v>1606796.4145214753</v>
      </c>
      <c r="AL52" s="4"/>
      <c r="AM52" s="15">
        <v>2</v>
      </c>
      <c r="AN52" s="169" t="str">
        <f>RevReqSumR!AB52</f>
        <v>Oct 2011 - Sep 2012</v>
      </c>
      <c r="AO52" s="276">
        <v>1</v>
      </c>
      <c r="AP52" s="4"/>
      <c r="AQ52" s="4">
        <v>0</v>
      </c>
      <c r="AR52" s="4">
        <v>0</v>
      </c>
      <c r="AS52" s="4">
        <v>0</v>
      </c>
      <c r="AT52" s="4">
        <v>71504439.599999994</v>
      </c>
      <c r="AU52" s="4">
        <v>0</v>
      </c>
      <c r="AV52" s="4">
        <v>0</v>
      </c>
      <c r="AW52" s="4">
        <v>1032372.4499998642</v>
      </c>
      <c r="AX52" s="4">
        <v>0</v>
      </c>
      <c r="AY52" s="4">
        <v>72536812.049999863</v>
      </c>
      <c r="AZ52" s="4">
        <v>0</v>
      </c>
      <c r="BA52" s="4">
        <v>0</v>
      </c>
      <c r="BB52" s="4">
        <v>37230606.836843185</v>
      </c>
      <c r="BC52" s="4">
        <v>921797.80753139826</v>
      </c>
      <c r="BD52" s="4">
        <v>34384407.405625284</v>
      </c>
      <c r="BE52" s="4">
        <v>72536812.049999863</v>
      </c>
      <c r="BF52" s="4">
        <v>0</v>
      </c>
      <c r="BG52" s="4">
        <v>0</v>
      </c>
      <c r="BH52" s="4">
        <v>2278221.5445214752</v>
      </c>
      <c r="BI52" s="4">
        <v>410415.16</v>
      </c>
      <c r="BJ52" s="4">
        <v>0</v>
      </c>
      <c r="BK52" s="4">
        <v>410415.16</v>
      </c>
      <c r="BL52" s="4">
        <v>1867806.3845214753</v>
      </c>
      <c r="BM52" s="4">
        <v>-1171924.06</v>
      </c>
      <c r="BN52" s="4">
        <v>197609.88533781434</v>
      </c>
      <c r="BO52" s="4">
        <v>498272.4391836609</v>
      </c>
      <c r="BP52" s="4">
        <v>204710.24891421525</v>
      </c>
      <c r="BQ52" s="4">
        <v>293562.19026944565</v>
      </c>
      <c r="BR52" s="4">
        <v>3957.6073724917574</v>
      </c>
      <c r="BS52" s="4">
        <v>289604.58289695391</v>
      </c>
      <c r="BT52" s="4">
        <v>0</v>
      </c>
      <c r="BU52" s="4">
        <v>695882.32452147524</v>
      </c>
      <c r="BV52" s="4">
        <v>695882.32452147512</v>
      </c>
      <c r="BW52" s="4">
        <v>74296569.449999854</v>
      </c>
      <c r="BX52" s="4">
        <v>286150.96190423501</v>
      </c>
      <c r="BY52" s="4">
        <v>-3453.6209927189047</v>
      </c>
      <c r="BZ52" s="4">
        <v>0</v>
      </c>
      <c r="CA52" s="4">
        <v>0</v>
      </c>
      <c r="CB52" s="4">
        <v>0</v>
      </c>
      <c r="CC52" s="4">
        <v>0</v>
      </c>
      <c r="CD52" s="4">
        <v>0</v>
      </c>
    </row>
    <row r="53" spans="1:82" hidden="1" outlineLevel="1" x14ac:dyDescent="0.2">
      <c r="A53">
        <f t="shared" si="2"/>
        <v>2012</v>
      </c>
      <c r="B53" s="48">
        <v>41061</v>
      </c>
      <c r="C53" s="169">
        <v>0</v>
      </c>
      <c r="D53" s="169">
        <v>0</v>
      </c>
      <c r="E53" s="169">
        <v>652554.05390769232</v>
      </c>
      <c r="F53" s="169">
        <v>0</v>
      </c>
      <c r="G53" s="169">
        <v>9349.5339076923083</v>
      </c>
      <c r="H53" s="169">
        <v>643204.52</v>
      </c>
      <c r="I53" s="169">
        <v>630021.88</v>
      </c>
      <c r="J53" s="169">
        <v>13182.64</v>
      </c>
      <c r="K53" s="169">
        <v>1278700</v>
      </c>
      <c r="L53" s="169">
        <v>0</v>
      </c>
      <c r="M53" s="169">
        <v>643204.52</v>
      </c>
      <c r="N53" s="169">
        <v>635495.48</v>
      </c>
      <c r="O53" s="169">
        <v>0</v>
      </c>
      <c r="P53" s="169">
        <v>70868944.11999999</v>
      </c>
      <c r="Q53" s="169">
        <v>70868944.11999999</v>
      </c>
      <c r="R53" s="169">
        <v>877205.83000000007</v>
      </c>
      <c r="S53" s="169">
        <v>0</v>
      </c>
      <c r="T53" s="169">
        <v>0</v>
      </c>
      <c r="U53" s="169">
        <v>1909578.2799998643</v>
      </c>
      <c r="V53" s="169">
        <v>9694.0440207165539</v>
      </c>
      <c r="W53" s="267">
        <v>0</v>
      </c>
      <c r="X53" s="169">
        <v>0</v>
      </c>
      <c r="Y53" s="169">
        <v>401754.08</v>
      </c>
      <c r="Z53" s="169">
        <v>0</v>
      </c>
      <c r="AA53" s="169">
        <v>0</v>
      </c>
      <c r="AB53" s="169">
        <v>0</v>
      </c>
      <c r="AC53" s="169">
        <v>0</v>
      </c>
      <c r="AD53" s="169">
        <v>0</v>
      </c>
      <c r="AE53" s="169">
        <v>0</v>
      </c>
      <c r="AF53" s="169">
        <v>0</v>
      </c>
      <c r="AG53" s="169">
        <v>0</v>
      </c>
      <c r="AH53" s="169">
        <v>0</v>
      </c>
      <c r="AI53" s="169">
        <v>3124.75</v>
      </c>
      <c r="AJ53" s="169">
        <v>423922.407928409</v>
      </c>
      <c r="AK53" s="169">
        <v>423922.40792840888</v>
      </c>
      <c r="AL53" s="4"/>
      <c r="AM53" s="15">
        <v>2</v>
      </c>
      <c r="AN53" s="169" t="str">
        <f>RevReqSumR!AB53</f>
        <v>Oct 2011 - Sep 2012</v>
      </c>
      <c r="AO53" s="276">
        <v>1</v>
      </c>
      <c r="AP53" s="4"/>
      <c r="AQ53" s="4">
        <v>0</v>
      </c>
      <c r="AR53" s="4">
        <v>0</v>
      </c>
      <c r="AS53" s="4">
        <v>0</v>
      </c>
      <c r="AT53" s="4">
        <v>70868944.11999999</v>
      </c>
      <c r="AU53" s="4">
        <v>0</v>
      </c>
      <c r="AV53" s="4">
        <v>0</v>
      </c>
      <c r="AW53" s="4">
        <v>1909578.2799998643</v>
      </c>
      <c r="AX53" s="4">
        <v>0</v>
      </c>
      <c r="AY53" s="4">
        <v>72778522.399999857</v>
      </c>
      <c r="AZ53" s="4">
        <v>0</v>
      </c>
      <c r="BA53" s="4">
        <v>0</v>
      </c>
      <c r="BB53" s="4">
        <v>37354668.299635932</v>
      </c>
      <c r="BC53" s="4">
        <v>924869.46265919821</v>
      </c>
      <c r="BD53" s="4">
        <v>34498984.63770473</v>
      </c>
      <c r="BE53" s="4">
        <v>72778522.399999857</v>
      </c>
      <c r="BF53" s="4">
        <v>0</v>
      </c>
      <c r="BG53" s="4">
        <v>0</v>
      </c>
      <c r="BH53" s="4">
        <v>1067126.9279284091</v>
      </c>
      <c r="BI53" s="4">
        <v>404878.83</v>
      </c>
      <c r="BJ53" s="4">
        <v>0</v>
      </c>
      <c r="BK53" s="4">
        <v>404878.83</v>
      </c>
      <c r="BL53" s="4">
        <v>662248.097928409</v>
      </c>
      <c r="BM53" s="4">
        <v>0</v>
      </c>
      <c r="BN53" s="4">
        <v>188058.76523277024</v>
      </c>
      <c r="BO53" s="4">
        <v>474189.33269563876</v>
      </c>
      <c r="BP53" s="4">
        <v>194815.94544467621</v>
      </c>
      <c r="BQ53" s="4">
        <v>279373.38725096255</v>
      </c>
      <c r="BR53" s="4">
        <v>3863.8691432357778</v>
      </c>
      <c r="BS53" s="4">
        <v>275509.51810772676</v>
      </c>
      <c r="BT53" s="4">
        <v>0</v>
      </c>
      <c r="BU53" s="4">
        <v>662248.097928409</v>
      </c>
      <c r="BV53" s="4">
        <v>662248.09792840888</v>
      </c>
      <c r="BW53" s="4">
        <v>72536812.049999863</v>
      </c>
      <c r="BX53" s="4">
        <v>279373.31017070543</v>
      </c>
      <c r="BY53" s="4">
        <v>3863.7920629786677</v>
      </c>
      <c r="BZ53" s="4">
        <v>0</v>
      </c>
      <c r="CA53" s="4">
        <v>0</v>
      </c>
      <c r="CB53" s="4">
        <v>0</v>
      </c>
      <c r="CC53" s="4">
        <v>0</v>
      </c>
      <c r="CD53" s="4">
        <v>0</v>
      </c>
    </row>
    <row r="54" spans="1:82" hidden="1" outlineLevel="1" x14ac:dyDescent="0.2">
      <c r="A54">
        <f t="shared" si="2"/>
        <v>2012</v>
      </c>
      <c r="B54" s="48">
        <v>41091</v>
      </c>
      <c r="C54" s="169">
        <v>0</v>
      </c>
      <c r="D54" s="169">
        <v>0</v>
      </c>
      <c r="E54" s="169">
        <v>668261.89046153857</v>
      </c>
      <c r="F54" s="169">
        <v>0</v>
      </c>
      <c r="G54" s="169">
        <v>9508.1604615384622</v>
      </c>
      <c r="H54" s="169">
        <v>658753.7300000001</v>
      </c>
      <c r="I54" s="169">
        <v>645347.43000000005</v>
      </c>
      <c r="J54" s="169">
        <v>13406.3</v>
      </c>
      <c r="K54" s="169">
        <v>1477250</v>
      </c>
      <c r="L54" s="169">
        <v>0</v>
      </c>
      <c r="M54" s="169">
        <v>658753.7300000001</v>
      </c>
      <c r="N54" s="169">
        <v>818496.2699999999</v>
      </c>
      <c r="O54" s="169">
        <v>0</v>
      </c>
      <c r="P54" s="169">
        <v>70050447.849999994</v>
      </c>
      <c r="Q54" s="169">
        <v>70050447.849999994</v>
      </c>
      <c r="R54" s="169">
        <v>983595.22</v>
      </c>
      <c r="S54" s="169">
        <v>769441.28000000003</v>
      </c>
      <c r="T54" s="169">
        <v>-1139729.8000000003</v>
      </c>
      <c r="U54" s="169">
        <v>984002.41999986349</v>
      </c>
      <c r="V54" s="169">
        <v>12684.810761924731</v>
      </c>
      <c r="W54" s="267">
        <v>22568.48</v>
      </c>
      <c r="X54" s="169">
        <v>0</v>
      </c>
      <c r="Y54" s="169">
        <v>493899.1</v>
      </c>
      <c r="Z54" s="169">
        <v>0</v>
      </c>
      <c r="AA54" s="169">
        <v>0</v>
      </c>
      <c r="AB54" s="169">
        <v>0</v>
      </c>
      <c r="AC54" s="169">
        <v>0</v>
      </c>
      <c r="AD54" s="169">
        <v>0</v>
      </c>
      <c r="AE54" s="169">
        <v>0</v>
      </c>
      <c r="AF54" s="169">
        <v>0</v>
      </c>
      <c r="AG54" s="169">
        <v>0</v>
      </c>
      <c r="AH54" s="169">
        <v>0</v>
      </c>
      <c r="AI54" s="169">
        <v>3987.3199999999997</v>
      </c>
      <c r="AJ54" s="169">
        <v>1682377.6712234637</v>
      </c>
      <c r="AK54" s="169">
        <v>1682377.6712234637</v>
      </c>
      <c r="AL54" s="4"/>
      <c r="AM54" s="15">
        <v>2</v>
      </c>
      <c r="AN54" s="169" t="str">
        <f>RevReqSumR!AB54</f>
        <v>Oct 2011 - Sep 2012</v>
      </c>
      <c r="AO54" s="276">
        <v>1</v>
      </c>
      <c r="AP54" s="4"/>
      <c r="AQ54" s="4">
        <v>0</v>
      </c>
      <c r="AR54" s="4">
        <v>0</v>
      </c>
      <c r="AS54" s="4">
        <v>0</v>
      </c>
      <c r="AT54" s="4">
        <v>70050447.849999994</v>
      </c>
      <c r="AU54" s="4">
        <v>0</v>
      </c>
      <c r="AV54" s="4">
        <v>0</v>
      </c>
      <c r="AW54" s="4">
        <v>984002.41999986349</v>
      </c>
      <c r="AX54" s="4">
        <v>0</v>
      </c>
      <c r="AY54" s="4">
        <v>71034450.269999862</v>
      </c>
      <c r="AZ54" s="4">
        <v>0</v>
      </c>
      <c r="BA54" s="4">
        <v>0</v>
      </c>
      <c r="BB54" s="4">
        <v>36459497.117831483</v>
      </c>
      <c r="BC54" s="4">
        <v>902705.79403115832</v>
      </c>
      <c r="BD54" s="4">
        <v>33672247.35813722</v>
      </c>
      <c r="BE54" s="4">
        <v>71034450.269999862</v>
      </c>
      <c r="BF54" s="4">
        <v>0</v>
      </c>
      <c r="BG54" s="4">
        <v>0</v>
      </c>
      <c r="BH54" s="4">
        <v>2341131.4012234639</v>
      </c>
      <c r="BI54" s="4">
        <v>520454.89999999997</v>
      </c>
      <c r="BJ54" s="4">
        <v>0</v>
      </c>
      <c r="BK54" s="4">
        <v>520454.89999999997</v>
      </c>
      <c r="BL54" s="4">
        <v>1820676.501223464</v>
      </c>
      <c r="BM54" s="4">
        <v>-1139729.8000000003</v>
      </c>
      <c r="BN54" s="4">
        <v>193368.61249129046</v>
      </c>
      <c r="BO54" s="4">
        <v>487578.08873217332</v>
      </c>
      <c r="BP54" s="4">
        <v>200316.58197472608</v>
      </c>
      <c r="BQ54" s="4">
        <v>287261.50675744726</v>
      </c>
      <c r="BR54" s="4">
        <v>3876.7444976464726</v>
      </c>
      <c r="BS54" s="4">
        <v>283384.7622598008</v>
      </c>
      <c r="BT54" s="4">
        <v>0</v>
      </c>
      <c r="BU54" s="4">
        <v>680946.70122346375</v>
      </c>
      <c r="BV54" s="4">
        <v>680946.70122346329</v>
      </c>
      <c r="BW54" s="4">
        <v>72778522.399999857</v>
      </c>
      <c r="BX54" s="4">
        <v>280304.25018135097</v>
      </c>
      <c r="BY54" s="4">
        <v>-3080.5120784498286</v>
      </c>
      <c r="BZ54" s="4">
        <v>0</v>
      </c>
      <c r="CA54" s="4">
        <v>0</v>
      </c>
      <c r="CB54" s="4">
        <v>0</v>
      </c>
      <c r="CC54" s="4">
        <v>0</v>
      </c>
      <c r="CD54" s="4">
        <v>0</v>
      </c>
    </row>
    <row r="55" spans="1:82" hidden="1" outlineLevel="1" x14ac:dyDescent="0.2">
      <c r="A55">
        <f t="shared" si="2"/>
        <v>2012</v>
      </c>
      <c r="B55" s="48">
        <v>41122</v>
      </c>
      <c r="C55" s="169">
        <v>0</v>
      </c>
      <c r="D55" s="169">
        <v>0</v>
      </c>
      <c r="E55" s="169">
        <v>660565.16564615385</v>
      </c>
      <c r="F55" s="169">
        <v>0</v>
      </c>
      <c r="G55" s="169">
        <v>9347.2856461538468</v>
      </c>
      <c r="H55" s="169">
        <v>651217.88</v>
      </c>
      <c r="I55" s="169">
        <v>638038.41</v>
      </c>
      <c r="J55" s="169">
        <v>13179.47</v>
      </c>
      <c r="K55" s="169">
        <v>1387475</v>
      </c>
      <c r="L55" s="169">
        <v>294.44</v>
      </c>
      <c r="M55" s="169">
        <v>651217.88</v>
      </c>
      <c r="N55" s="169">
        <v>736551.55999999994</v>
      </c>
      <c r="O55" s="169">
        <v>0</v>
      </c>
      <c r="P55" s="169">
        <v>69313896.289999992</v>
      </c>
      <c r="Q55" s="169">
        <v>69313896.289999992</v>
      </c>
      <c r="R55" s="169">
        <v>923561.78</v>
      </c>
      <c r="S55" s="169">
        <v>0</v>
      </c>
      <c r="T55" s="169">
        <v>0</v>
      </c>
      <c r="U55" s="169">
        <v>1907564.1999998635</v>
      </c>
      <c r="V55" s="169">
        <v>9561.2981642096638</v>
      </c>
      <c r="W55" s="267">
        <v>0</v>
      </c>
      <c r="X55" s="169">
        <v>0</v>
      </c>
      <c r="Y55" s="169">
        <v>463913.22</v>
      </c>
      <c r="Z55" s="169">
        <v>0</v>
      </c>
      <c r="AA55" s="169">
        <v>0</v>
      </c>
      <c r="AB55" s="169">
        <v>0</v>
      </c>
      <c r="AC55" s="169">
        <v>0</v>
      </c>
      <c r="AD55" s="169">
        <v>0</v>
      </c>
      <c r="AE55" s="169">
        <v>0</v>
      </c>
      <c r="AF55" s="169">
        <v>0</v>
      </c>
      <c r="AG55" s="169">
        <v>0</v>
      </c>
      <c r="AH55" s="169">
        <v>0</v>
      </c>
      <c r="AI55" s="169">
        <v>6116.01</v>
      </c>
      <c r="AJ55" s="169">
        <v>488937.81381036347</v>
      </c>
      <c r="AK55" s="169">
        <v>488937.81381036347</v>
      </c>
      <c r="AL55" s="4"/>
      <c r="AM55" s="15">
        <v>2</v>
      </c>
      <c r="AN55" s="169" t="str">
        <f>RevReqSumR!AB55</f>
        <v>Oct 2011 - Sep 2012</v>
      </c>
      <c r="AO55" s="276">
        <v>1</v>
      </c>
      <c r="AP55" s="4"/>
      <c r="AQ55" s="4">
        <v>0</v>
      </c>
      <c r="AR55" s="4">
        <v>0</v>
      </c>
      <c r="AS55" s="4">
        <v>0</v>
      </c>
      <c r="AT55" s="4">
        <v>69313896.289999992</v>
      </c>
      <c r="AU55" s="4">
        <v>0</v>
      </c>
      <c r="AV55" s="4">
        <v>0</v>
      </c>
      <c r="AW55" s="4">
        <v>1907564.1999998635</v>
      </c>
      <c r="AX55" s="4">
        <v>0</v>
      </c>
      <c r="AY55" s="4">
        <v>71221460.489999861</v>
      </c>
      <c r="AZ55" s="4">
        <v>0</v>
      </c>
      <c r="BA55" s="4">
        <v>0</v>
      </c>
      <c r="BB55" s="4">
        <v>36555482.918399781</v>
      </c>
      <c r="BC55" s="4">
        <v>905082.31990691822</v>
      </c>
      <c r="BD55" s="4">
        <v>33760895.251693159</v>
      </c>
      <c r="BE55" s="4">
        <v>71221460.489999861</v>
      </c>
      <c r="BF55" s="4">
        <v>0</v>
      </c>
      <c r="BG55" s="4">
        <v>0</v>
      </c>
      <c r="BH55" s="4">
        <v>1140155.6938103635</v>
      </c>
      <c r="BI55" s="4">
        <v>470029.23</v>
      </c>
      <c r="BJ55" s="4">
        <v>0</v>
      </c>
      <c r="BK55" s="4">
        <v>470029.23</v>
      </c>
      <c r="BL55" s="4">
        <v>670126.46381036355</v>
      </c>
      <c r="BM55" s="4">
        <v>0</v>
      </c>
      <c r="BN55" s="4">
        <v>190295.986848728</v>
      </c>
      <c r="BO55" s="4">
        <v>479830.47696163552</v>
      </c>
      <c r="BP55" s="4">
        <v>197133.55315491834</v>
      </c>
      <c r="BQ55" s="4">
        <v>282696.92380671715</v>
      </c>
      <c r="BR55" s="4">
        <v>3783.8417866472719</v>
      </c>
      <c r="BS55" s="4">
        <v>278913.08202006988</v>
      </c>
      <c r="BT55" s="4">
        <v>0</v>
      </c>
      <c r="BU55" s="4">
        <v>670126.46381036355</v>
      </c>
      <c r="BV55" s="4">
        <v>670126.46381036355</v>
      </c>
      <c r="BW55" s="4">
        <v>71034450.269999862</v>
      </c>
      <c r="BX55" s="4">
        <v>273587.00978486496</v>
      </c>
      <c r="BY55" s="4">
        <v>-5326.0722352049197</v>
      </c>
      <c r="BZ55" s="4">
        <v>0</v>
      </c>
      <c r="CA55" s="4">
        <v>0</v>
      </c>
      <c r="CB55" s="4">
        <v>0</v>
      </c>
      <c r="CC55" s="4">
        <v>0</v>
      </c>
      <c r="CD55" s="4">
        <v>0</v>
      </c>
    </row>
    <row r="56" spans="1:82" hidden="1" outlineLevel="1" x14ac:dyDescent="0.2">
      <c r="A56">
        <f t="shared" si="2"/>
        <v>2012</v>
      </c>
      <c r="B56" s="48">
        <v>41153</v>
      </c>
      <c r="C56" s="169">
        <v>0</v>
      </c>
      <c r="D56" s="169">
        <v>0</v>
      </c>
      <c r="E56" s="169">
        <v>632543.69624615379</v>
      </c>
      <c r="F56" s="169">
        <v>0</v>
      </c>
      <c r="G56" s="169">
        <v>8860.7462461538471</v>
      </c>
      <c r="H56" s="169">
        <v>623682.94999999995</v>
      </c>
      <c r="I56" s="169">
        <v>611189.49</v>
      </c>
      <c r="J56" s="169">
        <v>12493.46</v>
      </c>
      <c r="K56" s="169">
        <v>1302925</v>
      </c>
      <c r="L56" s="169">
        <v>0</v>
      </c>
      <c r="M56" s="169">
        <v>623682.94999999995</v>
      </c>
      <c r="N56" s="169">
        <v>679242.05</v>
      </c>
      <c r="O56" s="169">
        <v>0</v>
      </c>
      <c r="P56" s="169">
        <v>68634654.239999995</v>
      </c>
      <c r="Q56" s="169">
        <v>68634654.239999995</v>
      </c>
      <c r="R56" s="169">
        <v>856830.91</v>
      </c>
      <c r="S56" s="169">
        <v>0</v>
      </c>
      <c r="T56" s="169">
        <v>0</v>
      </c>
      <c r="U56" s="169">
        <v>2764395.1099998634</v>
      </c>
      <c r="V56" s="169">
        <v>17675.136422220668</v>
      </c>
      <c r="W56" s="267">
        <v>719.35000000000036</v>
      </c>
      <c r="X56" s="169">
        <v>0</v>
      </c>
      <c r="Y56" s="169">
        <v>446094.09</v>
      </c>
      <c r="Z56" s="169">
        <v>0</v>
      </c>
      <c r="AA56" s="169">
        <v>0</v>
      </c>
      <c r="AB56" s="169">
        <v>0</v>
      </c>
      <c r="AC56" s="169">
        <v>0</v>
      </c>
      <c r="AD56" s="169">
        <v>0</v>
      </c>
      <c r="AE56" s="169">
        <v>0</v>
      </c>
      <c r="AF56" s="169">
        <v>0</v>
      </c>
      <c r="AG56" s="169">
        <v>0</v>
      </c>
      <c r="AH56" s="169">
        <v>0</v>
      </c>
      <c r="AI56" s="169">
        <v>6106.6500000000005</v>
      </c>
      <c r="AJ56" s="169">
        <v>479455.97266837466</v>
      </c>
      <c r="AK56" s="169">
        <v>479455.97266837454</v>
      </c>
      <c r="AL56" s="4"/>
      <c r="AM56" s="15">
        <v>1</v>
      </c>
      <c r="AN56" s="169" t="str">
        <f>RevReqSumR!AB56</f>
        <v>Oct 2011 - Sep 2012</v>
      </c>
      <c r="AO56" s="276">
        <v>1</v>
      </c>
      <c r="AP56" s="4"/>
      <c r="AQ56" s="4">
        <v>0</v>
      </c>
      <c r="AR56" s="4">
        <v>0</v>
      </c>
      <c r="AS56" s="4">
        <v>0</v>
      </c>
      <c r="AT56" s="4">
        <v>68634654.239999995</v>
      </c>
      <c r="AU56" s="4">
        <v>0</v>
      </c>
      <c r="AV56" s="4">
        <v>0</v>
      </c>
      <c r="AW56" s="4">
        <v>2764395.1099998634</v>
      </c>
      <c r="AX56" s="4">
        <v>0</v>
      </c>
      <c r="AY56" s="4">
        <v>71399049.34999986</v>
      </c>
      <c r="AZ56" s="4">
        <v>0</v>
      </c>
      <c r="BA56" s="4">
        <v>0</v>
      </c>
      <c r="BB56" s="4">
        <v>36646633.064627685</v>
      </c>
      <c r="BC56" s="4">
        <v>907339.11913979822</v>
      </c>
      <c r="BD56" s="4">
        <v>33845077.166232385</v>
      </c>
      <c r="BE56" s="4">
        <v>71399049.349999875</v>
      </c>
      <c r="BF56" s="4">
        <v>0</v>
      </c>
      <c r="BG56" s="4">
        <v>0</v>
      </c>
      <c r="BH56" s="4">
        <v>1103138.9226683746</v>
      </c>
      <c r="BI56" s="4">
        <v>452920.09</v>
      </c>
      <c r="BJ56" s="4">
        <v>0</v>
      </c>
      <c r="BK56" s="4">
        <v>452920.09</v>
      </c>
      <c r="BL56" s="4">
        <v>650218.83266837453</v>
      </c>
      <c r="BM56" s="4">
        <v>0</v>
      </c>
      <c r="BN56" s="4">
        <v>184642.81163692602</v>
      </c>
      <c r="BO56" s="4">
        <v>465576.0210314485</v>
      </c>
      <c r="BP56" s="4">
        <v>191277.2524805603</v>
      </c>
      <c r="BQ56" s="4">
        <v>274298.76855088817</v>
      </c>
      <c r="BR56" s="4">
        <v>3793.8033909431656</v>
      </c>
      <c r="BS56" s="4">
        <v>270504.96515994502</v>
      </c>
      <c r="BT56" s="4">
        <v>0</v>
      </c>
      <c r="BU56" s="4">
        <v>650218.83266837453</v>
      </c>
      <c r="BV56" s="4">
        <v>650218.83266837441</v>
      </c>
      <c r="BW56" s="4">
        <v>71221460.489999861</v>
      </c>
      <c r="BX56" s="4">
        <v>274307.27392000699</v>
      </c>
      <c r="BY56" s="4">
        <v>3802.3087600619765</v>
      </c>
      <c r="BZ56" s="4">
        <v>0</v>
      </c>
      <c r="CA56" s="4">
        <v>0</v>
      </c>
      <c r="CB56" s="4">
        <v>0</v>
      </c>
      <c r="CC56" s="4">
        <v>0</v>
      </c>
      <c r="CD56" s="4">
        <v>0</v>
      </c>
    </row>
    <row r="57" spans="1:82" hidden="1" outlineLevel="1" x14ac:dyDescent="0.2">
      <c r="A57">
        <f t="shared" si="2"/>
        <v>2012</v>
      </c>
      <c r="B57" s="48">
        <v>41183</v>
      </c>
      <c r="C57" s="169">
        <v>0</v>
      </c>
      <c r="D57" s="169">
        <v>0</v>
      </c>
      <c r="E57" s="169">
        <v>647301.21304615389</v>
      </c>
      <c r="F57" s="169">
        <v>0</v>
      </c>
      <c r="G57" s="169">
        <v>9016.9330461538484</v>
      </c>
      <c r="H57" s="169">
        <v>638284.28</v>
      </c>
      <c r="I57" s="169">
        <v>625570.6</v>
      </c>
      <c r="J57" s="169">
        <v>12713.68</v>
      </c>
      <c r="K57" s="169">
        <v>1059725</v>
      </c>
      <c r="L57" s="169">
        <v>1092.5</v>
      </c>
      <c r="M57" s="169">
        <v>638284.28</v>
      </c>
      <c r="N57" s="169">
        <v>422533.22</v>
      </c>
      <c r="O57" s="169">
        <v>0</v>
      </c>
      <c r="P57" s="169">
        <v>68212121.019999996</v>
      </c>
      <c r="Q57" s="169">
        <v>68212121.019999996</v>
      </c>
      <c r="R57" s="169">
        <v>691096.87</v>
      </c>
      <c r="S57" s="169">
        <v>618533.88</v>
      </c>
      <c r="T57" s="169">
        <v>-2145209.71</v>
      </c>
      <c r="U57" s="169">
        <v>691748.38999986369</v>
      </c>
      <c r="V57" s="169">
        <v>20340.815514105554</v>
      </c>
      <c r="W57" s="267">
        <v>0</v>
      </c>
      <c r="X57" s="169">
        <v>0</v>
      </c>
      <c r="Y57" s="169">
        <v>368628.13</v>
      </c>
      <c r="Z57" s="169">
        <v>0</v>
      </c>
      <c r="AA57" s="169">
        <v>0</v>
      </c>
      <c r="AB57" s="169">
        <v>0</v>
      </c>
      <c r="AC57" s="169">
        <v>0</v>
      </c>
      <c r="AD57" s="169">
        <v>0</v>
      </c>
      <c r="AE57" s="169">
        <v>0</v>
      </c>
      <c r="AF57" s="169">
        <v>0</v>
      </c>
      <c r="AG57" s="169">
        <v>0</v>
      </c>
      <c r="AH57" s="169">
        <v>0</v>
      </c>
      <c r="AI57" s="169">
        <v>4976.7999999999993</v>
      </c>
      <c r="AJ57" s="169">
        <v>2548172.3885602588</v>
      </c>
      <c r="AK57" s="169">
        <v>2548172.3885602588</v>
      </c>
      <c r="AL57" s="4"/>
      <c r="AM57" s="15">
        <v>2</v>
      </c>
      <c r="AN57" s="169" t="str">
        <f>RevReqSumR!AB57</f>
        <v>Oct 2012 - Sep 2013</v>
      </c>
      <c r="AO57" s="276">
        <v>1</v>
      </c>
      <c r="AP57" s="4"/>
      <c r="AQ57" s="4">
        <v>0</v>
      </c>
      <c r="AR57" s="4">
        <v>0</v>
      </c>
      <c r="AS57" s="4">
        <v>0</v>
      </c>
      <c r="AT57" s="4">
        <v>68212121.019999996</v>
      </c>
      <c r="AU57" s="4">
        <v>0</v>
      </c>
      <c r="AV57" s="4">
        <v>0</v>
      </c>
      <c r="AW57" s="4">
        <v>691748.38999986369</v>
      </c>
      <c r="AX57" s="4">
        <v>0</v>
      </c>
      <c r="AY57" s="4">
        <v>68903869.409999862</v>
      </c>
      <c r="AZ57" s="4">
        <v>0</v>
      </c>
      <c r="BA57" s="4">
        <v>0</v>
      </c>
      <c r="BB57" s="4">
        <v>35365944.532723583</v>
      </c>
      <c r="BC57" s="4">
        <v>875630.37246227823</v>
      </c>
      <c r="BD57" s="4">
        <v>32662294.504814003</v>
      </c>
      <c r="BE57" s="4">
        <v>68903869.409999862</v>
      </c>
      <c r="BF57" s="4">
        <v>0</v>
      </c>
      <c r="BG57" s="4">
        <v>0</v>
      </c>
      <c r="BH57" s="4">
        <v>3186456.668560259</v>
      </c>
      <c r="BI57" s="4">
        <v>373604.93</v>
      </c>
      <c r="BJ57" s="4">
        <v>0</v>
      </c>
      <c r="BK57" s="4">
        <v>373604.93</v>
      </c>
      <c r="BL57" s="4">
        <v>2812851.7385602589</v>
      </c>
      <c r="BM57" s="4">
        <v>-2145209.71</v>
      </c>
      <c r="BN57" s="4">
        <v>189590.48112225335</v>
      </c>
      <c r="BO57" s="4">
        <v>478051.54743800557</v>
      </c>
      <c r="BP57" s="4">
        <v>196402.6977494302</v>
      </c>
      <c r="BQ57" s="4">
        <v>281648.84968857537</v>
      </c>
      <c r="BR57" s="4">
        <v>3803.2631410609879</v>
      </c>
      <c r="BS57" s="4">
        <v>277845.58654751437</v>
      </c>
      <c r="BT57" s="4">
        <v>0</v>
      </c>
      <c r="BU57" s="4">
        <v>667642.02856025891</v>
      </c>
      <c r="BV57" s="4">
        <v>667642.0285602595</v>
      </c>
      <c r="BW57" s="4">
        <v>71399049.34999986</v>
      </c>
      <c r="BX57" s="4">
        <v>274991.25197563815</v>
      </c>
      <c r="BY57" s="4">
        <v>-2854.3345718762139</v>
      </c>
      <c r="BZ57" s="4">
        <v>0</v>
      </c>
      <c r="CA57" s="4">
        <v>0</v>
      </c>
      <c r="CB57" s="4">
        <v>0</v>
      </c>
      <c r="CC57" s="4">
        <v>0</v>
      </c>
      <c r="CD57" s="4">
        <v>0</v>
      </c>
    </row>
    <row r="58" spans="1:82" hidden="1" outlineLevel="1" x14ac:dyDescent="0.2">
      <c r="A58">
        <f t="shared" si="2"/>
        <v>2012</v>
      </c>
      <c r="B58" s="48">
        <v>41214</v>
      </c>
      <c r="C58" s="169">
        <v>0</v>
      </c>
      <c r="D58" s="169">
        <v>0</v>
      </c>
      <c r="E58" s="169">
        <v>622577.24773846148</v>
      </c>
      <c r="F58" s="169">
        <v>0</v>
      </c>
      <c r="G58" s="169">
        <v>8552.0677384615392</v>
      </c>
      <c r="H58" s="169">
        <v>614025.17999999993</v>
      </c>
      <c r="I58" s="169">
        <v>601966.94999999995</v>
      </c>
      <c r="J58" s="169">
        <v>12058.23</v>
      </c>
      <c r="K58" s="169">
        <v>697300</v>
      </c>
      <c r="L58" s="169">
        <v>24636.43</v>
      </c>
      <c r="M58" s="169">
        <v>614025.17999999993</v>
      </c>
      <c r="N58" s="169">
        <v>107911.25000000012</v>
      </c>
      <c r="O58" s="169">
        <v>0</v>
      </c>
      <c r="P58" s="169">
        <v>68104209.769999996</v>
      </c>
      <c r="Q58" s="169">
        <v>68104209.769999996</v>
      </c>
      <c r="R58" s="169">
        <v>371125.08</v>
      </c>
      <c r="S58" s="169">
        <v>0</v>
      </c>
      <c r="T58" s="169">
        <v>0</v>
      </c>
      <c r="U58" s="169">
        <v>1062873.4699998638</v>
      </c>
      <c r="V58" s="169">
        <v>6425.0651552535401</v>
      </c>
      <c r="W58" s="267">
        <v>0</v>
      </c>
      <c r="X58" s="169">
        <v>0</v>
      </c>
      <c r="Y58" s="169">
        <v>326174.92</v>
      </c>
      <c r="Z58" s="169">
        <v>0</v>
      </c>
      <c r="AA58" s="169">
        <v>0</v>
      </c>
      <c r="AB58" s="169">
        <v>0</v>
      </c>
      <c r="AC58" s="169">
        <v>0</v>
      </c>
      <c r="AD58" s="169">
        <v>0</v>
      </c>
      <c r="AE58" s="169">
        <v>0</v>
      </c>
      <c r="AF58" s="169">
        <v>0</v>
      </c>
      <c r="AG58" s="169">
        <v>0</v>
      </c>
      <c r="AH58" s="169">
        <v>0</v>
      </c>
      <c r="AI58" s="169">
        <v>5777.59</v>
      </c>
      <c r="AJ58" s="169">
        <v>346929.64289371506</v>
      </c>
      <c r="AK58" s="169">
        <v>346929.64289371506</v>
      </c>
      <c r="AL58" s="4"/>
      <c r="AM58" s="15">
        <v>2</v>
      </c>
      <c r="AN58" s="169" t="str">
        <f>RevReqSumR!AB58</f>
        <v>Oct 2012 - Sep 2013</v>
      </c>
      <c r="AO58" s="276">
        <v>1</v>
      </c>
      <c r="AP58" s="4"/>
      <c r="AQ58" s="4">
        <v>0</v>
      </c>
      <c r="AR58" s="4">
        <v>0</v>
      </c>
      <c r="AS58" s="4">
        <v>0</v>
      </c>
      <c r="AT58" s="4">
        <v>68104209.769999996</v>
      </c>
      <c r="AU58" s="4">
        <v>0</v>
      </c>
      <c r="AV58" s="4">
        <v>0</v>
      </c>
      <c r="AW58" s="4">
        <v>1062873.4699998638</v>
      </c>
      <c r="AX58" s="4">
        <v>0</v>
      </c>
      <c r="AY58" s="4">
        <v>69167083.239999861</v>
      </c>
      <c r="AZ58" s="4">
        <v>0</v>
      </c>
      <c r="BA58" s="4">
        <v>0</v>
      </c>
      <c r="BB58" s="4">
        <v>35501042.979178533</v>
      </c>
      <c r="BC58" s="4">
        <v>878975.29381391825</v>
      </c>
      <c r="BD58" s="4">
        <v>32787064.967007414</v>
      </c>
      <c r="BE58" s="4">
        <v>69167083.239999861</v>
      </c>
      <c r="BF58" s="4">
        <v>0</v>
      </c>
      <c r="BG58" s="4">
        <v>0</v>
      </c>
      <c r="BH58" s="4">
        <v>960954.822893715</v>
      </c>
      <c r="BI58" s="4">
        <v>331952.51</v>
      </c>
      <c r="BJ58" s="4">
        <v>0</v>
      </c>
      <c r="BK58" s="4">
        <v>331952.51</v>
      </c>
      <c r="BL58" s="4">
        <v>629002.31289371499</v>
      </c>
      <c r="BM58" s="4">
        <v>0</v>
      </c>
      <c r="BN58" s="4">
        <v>178617.95097845048</v>
      </c>
      <c r="BO58" s="4">
        <v>450384.36191526451</v>
      </c>
      <c r="BP58" s="4">
        <v>185035.91124926726</v>
      </c>
      <c r="BQ58" s="4">
        <v>265348.45066599722</v>
      </c>
      <c r="BR58" s="4">
        <v>3670.35064457105</v>
      </c>
      <c r="BS58" s="4">
        <v>261678.10002142619</v>
      </c>
      <c r="BT58" s="4">
        <v>0</v>
      </c>
      <c r="BU58" s="4">
        <v>629002.31289371499</v>
      </c>
      <c r="BV58" s="4">
        <v>629002.31289371499</v>
      </c>
      <c r="BW58" s="4">
        <v>68903869.409999862</v>
      </c>
      <c r="BX58" s="4">
        <v>265381.14285161381</v>
      </c>
      <c r="BY58" s="4">
        <v>3703.0428301876236</v>
      </c>
      <c r="BZ58" s="4">
        <v>0</v>
      </c>
      <c r="CA58" s="4">
        <v>0</v>
      </c>
      <c r="CB58" s="4">
        <v>0</v>
      </c>
      <c r="CC58" s="4">
        <v>0</v>
      </c>
      <c r="CD58" s="4">
        <v>0</v>
      </c>
    </row>
    <row r="59" spans="1:82" hidden="1" outlineLevel="1" x14ac:dyDescent="0.2">
      <c r="A59">
        <f t="shared" si="2"/>
        <v>2012</v>
      </c>
      <c r="B59" s="48">
        <v>41244</v>
      </c>
      <c r="C59" s="169">
        <v>0</v>
      </c>
      <c r="D59" s="169">
        <v>0</v>
      </c>
      <c r="E59" s="169">
        <v>642341.54543076921</v>
      </c>
      <c r="F59" s="169">
        <v>0</v>
      </c>
      <c r="G59" s="169">
        <v>8614.1254307692325</v>
      </c>
      <c r="H59" s="169">
        <v>633727.41999999993</v>
      </c>
      <c r="I59" s="169">
        <v>621581.68999999994</v>
      </c>
      <c r="J59" s="169">
        <v>12145.73</v>
      </c>
      <c r="K59" s="169">
        <v>486875</v>
      </c>
      <c r="L59" s="169">
        <v>-87.49</v>
      </c>
      <c r="M59" s="169">
        <v>486787.51</v>
      </c>
      <c r="N59" s="169">
        <v>0</v>
      </c>
      <c r="O59" s="169">
        <v>146939.90999999992</v>
      </c>
      <c r="P59" s="169">
        <v>68104209.769999996</v>
      </c>
      <c r="Q59" s="169">
        <v>68251149.679999992</v>
      </c>
      <c r="R59" s="169">
        <v>225049</v>
      </c>
      <c r="S59" s="169">
        <v>0</v>
      </c>
      <c r="T59" s="169">
        <v>0</v>
      </c>
      <c r="U59" s="169">
        <v>1287922.4699998638</v>
      </c>
      <c r="V59" s="169">
        <v>10092.900940776786</v>
      </c>
      <c r="W59" s="267">
        <v>27513</v>
      </c>
      <c r="X59" s="169">
        <v>0</v>
      </c>
      <c r="Y59" s="169">
        <v>261826</v>
      </c>
      <c r="Z59" s="169">
        <v>0</v>
      </c>
      <c r="AA59" s="169">
        <v>0</v>
      </c>
      <c r="AB59" s="169">
        <v>0</v>
      </c>
      <c r="AC59" s="169">
        <v>0</v>
      </c>
      <c r="AD59" s="169">
        <v>0</v>
      </c>
      <c r="AE59" s="169">
        <v>0</v>
      </c>
      <c r="AF59" s="169">
        <v>0</v>
      </c>
      <c r="AG59" s="169">
        <v>0</v>
      </c>
      <c r="AH59" s="169">
        <v>0</v>
      </c>
      <c r="AI59" s="169">
        <v>3961.6600000000003</v>
      </c>
      <c r="AJ59" s="169">
        <v>312007.68637154606</v>
      </c>
      <c r="AK59" s="169">
        <v>312007.68637154601</v>
      </c>
      <c r="AL59" s="4"/>
      <c r="AM59" s="15">
        <v>2</v>
      </c>
      <c r="AN59" s="169" t="str">
        <f>RevReqSumR!AB59</f>
        <v>Oct 2012 - Sep 2013</v>
      </c>
      <c r="AO59" s="276">
        <v>1</v>
      </c>
      <c r="AP59" s="4"/>
      <c r="AQ59" s="4">
        <v>0</v>
      </c>
      <c r="AR59" s="4">
        <v>0</v>
      </c>
      <c r="AS59" s="4">
        <v>0</v>
      </c>
      <c r="AT59" s="4">
        <v>68104209.769999996</v>
      </c>
      <c r="AU59" s="4">
        <v>0</v>
      </c>
      <c r="AV59" s="4">
        <v>0</v>
      </c>
      <c r="AW59" s="4">
        <v>1287922.4699998638</v>
      </c>
      <c r="AX59" s="4">
        <v>146939.90999999992</v>
      </c>
      <c r="AY59" s="4">
        <v>69539072.149999857</v>
      </c>
      <c r="AZ59" s="4">
        <v>0</v>
      </c>
      <c r="BA59" s="4">
        <v>0</v>
      </c>
      <c r="BB59" s="4">
        <v>35691971.867069684</v>
      </c>
      <c r="BC59" s="4">
        <v>883702.52888219827</v>
      </c>
      <c r="BD59" s="4">
        <v>32963397.754047982</v>
      </c>
      <c r="BE59" s="4">
        <v>69539072.149999857</v>
      </c>
      <c r="BF59" s="4">
        <v>0</v>
      </c>
      <c r="BG59" s="4">
        <v>0</v>
      </c>
      <c r="BH59" s="4">
        <v>945735.10637154593</v>
      </c>
      <c r="BI59" s="4">
        <v>293300.65999999997</v>
      </c>
      <c r="BJ59" s="4">
        <v>0</v>
      </c>
      <c r="BK59" s="4">
        <v>293300.65999999997</v>
      </c>
      <c r="BL59" s="4">
        <v>652434.44637154602</v>
      </c>
      <c r="BM59" s="4">
        <v>0</v>
      </c>
      <c r="BN59" s="4">
        <v>185271.98003854865</v>
      </c>
      <c r="BO59" s="4">
        <v>467162.46633299737</v>
      </c>
      <c r="BP59" s="4">
        <v>191929.02766824863</v>
      </c>
      <c r="BQ59" s="4">
        <v>275233.43866474874</v>
      </c>
      <c r="BR59" s="4">
        <v>3684.3714399033411</v>
      </c>
      <c r="BS59" s="4">
        <v>271549.06722484541</v>
      </c>
      <c r="BT59" s="4">
        <v>0</v>
      </c>
      <c r="BU59" s="4">
        <v>652434.44637154602</v>
      </c>
      <c r="BV59" s="4">
        <v>652434.44637154602</v>
      </c>
      <c r="BW59" s="4">
        <v>69167083.239999861</v>
      </c>
      <c r="BX59" s="4">
        <v>266394.90285693522</v>
      </c>
      <c r="BY59" s="4">
        <v>-5154.1643679101835</v>
      </c>
      <c r="BZ59" s="4">
        <v>0</v>
      </c>
      <c r="CA59" s="4">
        <v>0</v>
      </c>
      <c r="CB59" s="4">
        <v>0</v>
      </c>
      <c r="CC59" s="4">
        <v>0</v>
      </c>
      <c r="CD59" s="4">
        <v>0</v>
      </c>
    </row>
    <row r="60" spans="1:82" hidden="1" outlineLevel="1" x14ac:dyDescent="0.2">
      <c r="A60">
        <f t="shared" si="2"/>
        <v>2013</v>
      </c>
      <c r="B60" s="48">
        <v>41275</v>
      </c>
      <c r="C60" s="169">
        <v>0</v>
      </c>
      <c r="D60" s="169">
        <v>0</v>
      </c>
      <c r="E60" s="169">
        <v>643886.38224615378</v>
      </c>
      <c r="F60" s="169">
        <v>0</v>
      </c>
      <c r="G60" s="169">
        <v>8651.4522461538472</v>
      </c>
      <c r="H60" s="169">
        <v>635234.92999999993</v>
      </c>
      <c r="I60" s="169">
        <v>623036.56999999995</v>
      </c>
      <c r="J60" s="169">
        <v>12198.36</v>
      </c>
      <c r="K60" s="169">
        <v>407075</v>
      </c>
      <c r="L60" s="169">
        <v>95</v>
      </c>
      <c r="M60" s="169">
        <v>407170</v>
      </c>
      <c r="N60" s="169">
        <v>0</v>
      </c>
      <c r="O60" s="169">
        <v>375004.83999999985</v>
      </c>
      <c r="P60" s="169">
        <v>68104209.769999996</v>
      </c>
      <c r="Q60" s="169">
        <v>68479214.609999999</v>
      </c>
      <c r="R60" s="169">
        <v>184306.42</v>
      </c>
      <c r="S60" s="169">
        <v>0</v>
      </c>
      <c r="T60" s="169">
        <v>0</v>
      </c>
      <c r="U60" s="169">
        <v>1472228.8899998637</v>
      </c>
      <c r="V60" s="169">
        <v>12204.037270261717</v>
      </c>
      <c r="W60" s="267">
        <v>0</v>
      </c>
      <c r="X60" s="169">
        <v>0</v>
      </c>
      <c r="Y60" s="169">
        <v>222768.58</v>
      </c>
      <c r="Z60" s="169">
        <v>0</v>
      </c>
      <c r="AA60" s="169">
        <v>0</v>
      </c>
      <c r="AB60" s="169">
        <v>0</v>
      </c>
      <c r="AC60" s="169">
        <v>0</v>
      </c>
      <c r="AD60" s="169">
        <v>0</v>
      </c>
      <c r="AE60" s="169">
        <v>0</v>
      </c>
      <c r="AF60" s="169">
        <v>0</v>
      </c>
      <c r="AG60" s="169">
        <v>0</v>
      </c>
      <c r="AH60" s="169">
        <v>0</v>
      </c>
      <c r="AI60" s="169">
        <v>6577.38</v>
      </c>
      <c r="AJ60" s="169">
        <v>250201.44951641554</v>
      </c>
      <c r="AK60" s="169">
        <v>250201.44951641557</v>
      </c>
      <c r="AL60" s="4"/>
      <c r="AM60" s="15">
        <v>2</v>
      </c>
      <c r="AN60" s="169" t="str">
        <f>RevReqSumR!AB60</f>
        <v>Oct 2012 - Sep 2013</v>
      </c>
      <c r="AO60" s="276">
        <v>1</v>
      </c>
      <c r="AP60" s="4"/>
      <c r="AQ60" s="4">
        <v>0</v>
      </c>
      <c r="AR60" s="4">
        <v>0</v>
      </c>
      <c r="AS60" s="4">
        <v>0</v>
      </c>
      <c r="AT60" s="4">
        <v>68104209.769999996</v>
      </c>
      <c r="AU60" s="4">
        <v>0</v>
      </c>
      <c r="AV60" s="4">
        <v>0</v>
      </c>
      <c r="AW60" s="4">
        <v>1472228.8899998637</v>
      </c>
      <c r="AX60" s="4">
        <v>375004.83999999985</v>
      </c>
      <c r="AY60" s="4">
        <v>69951443.499999866</v>
      </c>
      <c r="AZ60" s="4">
        <v>0</v>
      </c>
      <c r="BA60" s="4">
        <v>0</v>
      </c>
      <c r="BB60" s="4">
        <v>35903627.648027435</v>
      </c>
      <c r="BC60" s="4">
        <v>888942.94399799837</v>
      </c>
      <c r="BD60" s="4">
        <v>33158872.907974433</v>
      </c>
      <c r="BE60" s="4">
        <v>69951443.499999866</v>
      </c>
      <c r="BF60" s="4">
        <v>0</v>
      </c>
      <c r="BG60" s="4">
        <v>0</v>
      </c>
      <c r="BH60" s="4">
        <v>885436.37951641553</v>
      </c>
      <c r="BI60" s="4">
        <v>229345.96</v>
      </c>
      <c r="BJ60" s="4">
        <v>0</v>
      </c>
      <c r="BK60" s="4">
        <v>229345.96</v>
      </c>
      <c r="BL60" s="4">
        <v>656090.41951641557</v>
      </c>
      <c r="BM60" s="4">
        <v>0</v>
      </c>
      <c r="BN60" s="4">
        <v>186310.16768680167</v>
      </c>
      <c r="BO60" s="4">
        <v>469780.25182961393</v>
      </c>
      <c r="BP60" s="4">
        <v>193004.51866167859</v>
      </c>
      <c r="BQ60" s="4">
        <v>276775.73316793534</v>
      </c>
      <c r="BR60" s="4">
        <v>3704.1864335645478</v>
      </c>
      <c r="BS60" s="4">
        <v>273071.54673437082</v>
      </c>
      <c r="BT60" s="4">
        <v>0</v>
      </c>
      <c r="BU60" s="4">
        <v>656090.41951641557</v>
      </c>
      <c r="BV60" s="4">
        <v>656090.41951641545</v>
      </c>
      <c r="BW60" s="4">
        <v>69539072.149999857</v>
      </c>
      <c r="BX60" s="4">
        <v>267827.60675163986</v>
      </c>
      <c r="BY60" s="4">
        <v>-5243.9399827309535</v>
      </c>
      <c r="BZ60" s="4">
        <v>0</v>
      </c>
      <c r="CA60" s="4">
        <v>0</v>
      </c>
      <c r="CB60" s="4">
        <v>0</v>
      </c>
      <c r="CC60" s="4">
        <v>0</v>
      </c>
      <c r="CD60" s="4">
        <v>0</v>
      </c>
    </row>
    <row r="61" spans="1:82" hidden="1" outlineLevel="1" x14ac:dyDescent="0.2">
      <c r="A61">
        <f t="shared" si="2"/>
        <v>2013</v>
      </c>
      <c r="B61" s="48">
        <v>41306</v>
      </c>
      <c r="C61" s="169">
        <v>0</v>
      </c>
      <c r="D61" s="169">
        <v>0</v>
      </c>
      <c r="E61" s="169">
        <v>583481.71489230776</v>
      </c>
      <c r="F61" s="169">
        <v>0</v>
      </c>
      <c r="G61" s="169">
        <v>7763.1548923076925</v>
      </c>
      <c r="H61" s="169">
        <v>575718.56000000006</v>
      </c>
      <c r="I61" s="169">
        <v>564772.68000000005</v>
      </c>
      <c r="J61" s="169">
        <v>10945.88</v>
      </c>
      <c r="K61" s="169">
        <v>455525</v>
      </c>
      <c r="L61" s="169">
        <v>1377.5</v>
      </c>
      <c r="M61" s="169">
        <v>456902.5</v>
      </c>
      <c r="N61" s="169">
        <v>0</v>
      </c>
      <c r="O61" s="169">
        <v>493820.89999999991</v>
      </c>
      <c r="P61" s="169">
        <v>68104209.769999996</v>
      </c>
      <c r="Q61" s="169">
        <v>68598030.670000002</v>
      </c>
      <c r="R61" s="169">
        <v>218843.8</v>
      </c>
      <c r="S61" s="169">
        <v>0</v>
      </c>
      <c r="T61" s="169">
        <v>0</v>
      </c>
      <c r="U61" s="169">
        <v>1691072.6899998637</v>
      </c>
      <c r="V61" s="169">
        <v>12609.738680842665</v>
      </c>
      <c r="W61" s="267">
        <v>0</v>
      </c>
      <c r="X61" s="169">
        <v>0</v>
      </c>
      <c r="Y61" s="169">
        <v>236681.2</v>
      </c>
      <c r="Z61" s="169">
        <v>0</v>
      </c>
      <c r="AA61" s="169">
        <v>0</v>
      </c>
      <c r="AB61" s="169">
        <v>0</v>
      </c>
      <c r="AC61" s="169">
        <v>0</v>
      </c>
      <c r="AD61" s="169">
        <v>0</v>
      </c>
      <c r="AE61" s="169">
        <v>0</v>
      </c>
      <c r="AF61" s="169">
        <v>0</v>
      </c>
      <c r="AG61" s="169">
        <v>0</v>
      </c>
      <c r="AH61" s="169">
        <v>0</v>
      </c>
      <c r="AI61" s="169">
        <v>6580.77</v>
      </c>
      <c r="AJ61" s="169">
        <v>263634.86357315042</v>
      </c>
      <c r="AK61" s="169">
        <v>263634.86357315036</v>
      </c>
      <c r="AL61" s="4"/>
      <c r="AM61" s="15">
        <v>1</v>
      </c>
      <c r="AN61" s="169" t="str">
        <f>RevReqSumR!AB61</f>
        <v>Oct 2012 - Sep 2013</v>
      </c>
      <c r="AO61" s="276">
        <v>1</v>
      </c>
      <c r="AP61" s="4"/>
      <c r="AQ61" s="4">
        <v>0</v>
      </c>
      <c r="AR61" s="4">
        <v>0</v>
      </c>
      <c r="AS61" s="4">
        <v>0</v>
      </c>
      <c r="AT61" s="4">
        <v>68104209.769999996</v>
      </c>
      <c r="AU61" s="4">
        <v>0</v>
      </c>
      <c r="AV61" s="4">
        <v>0</v>
      </c>
      <c r="AW61" s="4">
        <v>1691072.6899998637</v>
      </c>
      <c r="AX61" s="4">
        <v>493820.89999999991</v>
      </c>
      <c r="AY61" s="4">
        <v>70289103.359999865</v>
      </c>
      <c r="AZ61" s="4">
        <v>0</v>
      </c>
      <c r="BA61" s="4">
        <v>0</v>
      </c>
      <c r="BB61" s="4">
        <v>36076936.636070333</v>
      </c>
      <c r="BC61" s="4">
        <v>893233.92549887835</v>
      </c>
      <c r="BD61" s="4">
        <v>33318932.798430655</v>
      </c>
      <c r="BE61" s="4">
        <v>70289103.359999865</v>
      </c>
      <c r="BF61" s="4">
        <v>0</v>
      </c>
      <c r="BG61" s="4">
        <v>0</v>
      </c>
      <c r="BH61" s="4">
        <v>839353.42357315053</v>
      </c>
      <c r="BI61" s="4">
        <v>243261.97</v>
      </c>
      <c r="BJ61" s="4">
        <v>0</v>
      </c>
      <c r="BK61" s="4">
        <v>243261.97</v>
      </c>
      <c r="BL61" s="4">
        <v>596091.45357315056</v>
      </c>
      <c r="BM61" s="4">
        <v>0</v>
      </c>
      <c r="BN61" s="4">
        <v>169272.24566659646</v>
      </c>
      <c r="BO61" s="4">
        <v>426819.2079065541</v>
      </c>
      <c r="BP61" s="4">
        <v>175354.40337632867</v>
      </c>
      <c r="BQ61" s="4">
        <v>251464.80453022543</v>
      </c>
      <c r="BR61" s="4">
        <v>3726.1525069249433</v>
      </c>
      <c r="BS61" s="4">
        <v>247738.6520233005</v>
      </c>
      <c r="BT61" s="4">
        <v>0</v>
      </c>
      <c r="BU61" s="4">
        <v>596091.45357315056</v>
      </c>
      <c r="BV61" s="4">
        <v>596091.45357315044</v>
      </c>
      <c r="BW61" s="4">
        <v>69951443.499999866</v>
      </c>
      <c r="BX61" s="4">
        <v>269415.84237729228</v>
      </c>
      <c r="BY61" s="4">
        <v>21677.190353991784</v>
      </c>
      <c r="BZ61" s="4">
        <v>0</v>
      </c>
      <c r="CA61" s="4">
        <v>0</v>
      </c>
      <c r="CB61" s="4">
        <v>0</v>
      </c>
      <c r="CC61" s="4">
        <v>0</v>
      </c>
      <c r="CD61" s="4">
        <v>0</v>
      </c>
    </row>
    <row r="62" spans="1:82" hidden="1" outlineLevel="1" x14ac:dyDescent="0.2">
      <c r="A62">
        <f t="shared" si="2"/>
        <v>2013</v>
      </c>
      <c r="B62" s="48">
        <v>41334</v>
      </c>
      <c r="C62" s="169">
        <v>0</v>
      </c>
      <c r="D62" s="169">
        <v>0</v>
      </c>
      <c r="E62" s="169">
        <v>647121.40630769229</v>
      </c>
      <c r="F62" s="169">
        <v>0</v>
      </c>
      <c r="G62" s="169">
        <v>8528.2163076923098</v>
      </c>
      <c r="H62" s="169">
        <v>638593.18999999994</v>
      </c>
      <c r="I62" s="169">
        <v>626568.59</v>
      </c>
      <c r="J62" s="169">
        <v>12024.6</v>
      </c>
      <c r="K62" s="169">
        <v>532475</v>
      </c>
      <c r="L62" s="169">
        <v>47.5</v>
      </c>
      <c r="M62" s="169">
        <v>532522.5</v>
      </c>
      <c r="N62" s="169">
        <v>0</v>
      </c>
      <c r="O62" s="169">
        <v>599891.58999999985</v>
      </c>
      <c r="P62" s="169">
        <v>68104209.769999996</v>
      </c>
      <c r="Q62" s="169">
        <v>68704101.359999999</v>
      </c>
      <c r="R62" s="169">
        <v>234154.48</v>
      </c>
      <c r="S62" s="169">
        <v>732545.4</v>
      </c>
      <c r="T62" s="169">
        <v>-957875.7699999999</v>
      </c>
      <c r="U62" s="169">
        <v>234805.99999986368</v>
      </c>
      <c r="V62" s="169">
        <v>12365.908043513771</v>
      </c>
      <c r="W62" s="267">
        <v>7360</v>
      </c>
      <c r="X62" s="169">
        <v>0</v>
      </c>
      <c r="Y62" s="169">
        <v>298320.52</v>
      </c>
      <c r="Z62" s="169">
        <v>0</v>
      </c>
      <c r="AA62" s="169">
        <v>0</v>
      </c>
      <c r="AB62" s="169">
        <v>0</v>
      </c>
      <c r="AC62" s="169">
        <v>0</v>
      </c>
      <c r="AD62" s="169">
        <v>0</v>
      </c>
      <c r="AE62" s="169">
        <v>0</v>
      </c>
      <c r="AF62" s="169">
        <v>0</v>
      </c>
      <c r="AG62" s="169">
        <v>0</v>
      </c>
      <c r="AH62" s="169">
        <v>0</v>
      </c>
      <c r="AI62" s="169">
        <v>6960.81</v>
      </c>
      <c r="AJ62" s="169">
        <v>1291411.2243512061</v>
      </c>
      <c r="AK62" s="169">
        <v>1291411.2243512061</v>
      </c>
      <c r="AL62" s="4"/>
      <c r="AM62" s="15">
        <v>2</v>
      </c>
      <c r="AN62" s="169" t="str">
        <f>RevReqSumR!AB62</f>
        <v>Oct 2012 - Sep 2013</v>
      </c>
      <c r="AO62" s="276">
        <v>1</v>
      </c>
      <c r="AP62" s="4"/>
      <c r="AQ62" s="4">
        <v>0</v>
      </c>
      <c r="AR62" s="4">
        <v>0</v>
      </c>
      <c r="AS62" s="4">
        <v>0</v>
      </c>
      <c r="AT62" s="4">
        <v>68104209.769999996</v>
      </c>
      <c r="AU62" s="4">
        <v>0</v>
      </c>
      <c r="AV62" s="4">
        <v>0</v>
      </c>
      <c r="AW62" s="4">
        <v>234805.99999986368</v>
      </c>
      <c r="AX62" s="4">
        <v>599891.58999999985</v>
      </c>
      <c r="AY62" s="4">
        <v>68938907.359999865</v>
      </c>
      <c r="AZ62" s="4">
        <v>0</v>
      </c>
      <c r="BA62" s="4">
        <v>0</v>
      </c>
      <c r="BB62" s="4">
        <v>35383928.286130339</v>
      </c>
      <c r="BC62" s="4">
        <v>876075.63473087829</v>
      </c>
      <c r="BD62" s="4">
        <v>32678903.439138655</v>
      </c>
      <c r="BE62" s="4">
        <v>68938907.359999865</v>
      </c>
      <c r="BF62" s="4">
        <v>0</v>
      </c>
      <c r="BG62" s="4">
        <v>0</v>
      </c>
      <c r="BH62" s="4">
        <v>1930004.414351206</v>
      </c>
      <c r="BI62" s="4">
        <v>312641.33</v>
      </c>
      <c r="BJ62" s="4">
        <v>0</v>
      </c>
      <c r="BK62" s="4">
        <v>312641.33</v>
      </c>
      <c r="BL62" s="4">
        <v>1617363.084351206</v>
      </c>
      <c r="BM62" s="4">
        <v>-957875.7699999999</v>
      </c>
      <c r="BN62" s="4">
        <v>187274.78479971533</v>
      </c>
      <c r="BO62" s="4">
        <v>472212.52955149073</v>
      </c>
      <c r="BP62" s="4">
        <v>194003.79564093443</v>
      </c>
      <c r="BQ62" s="4">
        <v>278208.7339105563</v>
      </c>
      <c r="BR62" s="4">
        <v>3744.1388710494648</v>
      </c>
      <c r="BS62" s="4">
        <v>274464.59503950685</v>
      </c>
      <c r="BT62" s="4">
        <v>0</v>
      </c>
      <c r="BU62" s="4">
        <v>659487.31435120606</v>
      </c>
      <c r="BV62" s="4">
        <v>659487.31435120606</v>
      </c>
      <c r="BW62" s="4">
        <v>70289103.359999865</v>
      </c>
      <c r="BX62" s="4">
        <v>270716.32898724912</v>
      </c>
      <c r="BY62" s="4">
        <v>-3748.2660522577353</v>
      </c>
      <c r="BZ62" s="4">
        <v>0</v>
      </c>
      <c r="CA62" s="4">
        <v>0</v>
      </c>
      <c r="CB62" s="4">
        <v>0</v>
      </c>
      <c r="CC62" s="4">
        <v>0</v>
      </c>
      <c r="CD62" s="4">
        <v>0</v>
      </c>
    </row>
    <row r="63" spans="1:82" hidden="1" outlineLevel="1" x14ac:dyDescent="0.2">
      <c r="A63">
        <f t="shared" si="2"/>
        <v>2013</v>
      </c>
      <c r="B63" s="48">
        <v>41365</v>
      </c>
      <c r="C63" s="169">
        <v>0</v>
      </c>
      <c r="D63" s="169">
        <v>0</v>
      </c>
      <c r="E63" s="169">
        <v>627023.25793846161</v>
      </c>
      <c r="F63" s="169">
        <v>0</v>
      </c>
      <c r="G63" s="169">
        <v>8205.4879384615397</v>
      </c>
      <c r="H63" s="169">
        <v>618817.77</v>
      </c>
      <c r="I63" s="169">
        <v>607248.21</v>
      </c>
      <c r="J63" s="169">
        <v>11569.56</v>
      </c>
      <c r="K63" s="169">
        <v>1138575</v>
      </c>
      <c r="L63" s="169">
        <v>190</v>
      </c>
      <c r="M63" s="169">
        <v>1138765</v>
      </c>
      <c r="N63" s="169">
        <v>0</v>
      </c>
      <c r="O63" s="169">
        <v>79944.35999999987</v>
      </c>
      <c r="P63" s="169">
        <v>68104209.769999996</v>
      </c>
      <c r="Q63" s="169">
        <v>68184154.129999995</v>
      </c>
      <c r="R63" s="169">
        <v>468781.29</v>
      </c>
      <c r="S63" s="169">
        <v>0</v>
      </c>
      <c r="T63" s="169">
        <v>0</v>
      </c>
      <c r="U63" s="169">
        <v>703587.2899998636</v>
      </c>
      <c r="V63" s="169">
        <v>2282.2175362425801</v>
      </c>
      <c r="W63" s="267">
        <v>0</v>
      </c>
      <c r="X63" s="169">
        <v>0</v>
      </c>
      <c r="Y63" s="169">
        <v>669793.71</v>
      </c>
      <c r="Z63" s="169">
        <v>0</v>
      </c>
      <c r="AA63" s="169">
        <v>0</v>
      </c>
      <c r="AB63" s="169">
        <v>0</v>
      </c>
      <c r="AC63" s="169">
        <v>0</v>
      </c>
      <c r="AD63" s="169">
        <v>0</v>
      </c>
      <c r="AE63" s="169">
        <v>0</v>
      </c>
      <c r="AF63" s="169">
        <v>0</v>
      </c>
      <c r="AG63" s="169">
        <v>0</v>
      </c>
      <c r="AH63" s="169">
        <v>0</v>
      </c>
      <c r="AI63" s="169">
        <v>6798.2999999999993</v>
      </c>
      <c r="AJ63" s="169">
        <v>687079.71547470416</v>
      </c>
      <c r="AK63" s="169">
        <v>687079.71547470416</v>
      </c>
      <c r="AL63" s="4"/>
      <c r="AM63" s="15">
        <v>2</v>
      </c>
      <c r="AN63" s="169" t="str">
        <f>RevReqSumR!AB63</f>
        <v>Oct 2012 - Sep 2013</v>
      </c>
      <c r="AO63" s="276">
        <v>1</v>
      </c>
      <c r="AP63" s="4"/>
      <c r="AQ63" s="4">
        <v>0</v>
      </c>
      <c r="AR63" s="4">
        <v>0</v>
      </c>
      <c r="AS63" s="4">
        <v>0</v>
      </c>
      <c r="AT63" s="4">
        <v>68104209.769999996</v>
      </c>
      <c r="AU63" s="4">
        <v>0</v>
      </c>
      <c r="AV63" s="4">
        <v>0</v>
      </c>
      <c r="AW63" s="4">
        <v>703587.2899998636</v>
      </c>
      <c r="AX63" s="4">
        <v>79944.35999999987</v>
      </c>
      <c r="AY63" s="4">
        <v>68887741.419999853</v>
      </c>
      <c r="AZ63" s="4">
        <v>0</v>
      </c>
      <c r="BA63" s="4">
        <v>0</v>
      </c>
      <c r="BB63" s="4">
        <v>35357666.599936232</v>
      </c>
      <c r="BC63" s="4">
        <v>875425.41796535812</v>
      </c>
      <c r="BD63" s="4">
        <v>32654649.402098268</v>
      </c>
      <c r="BE63" s="4">
        <v>68887741.419999868</v>
      </c>
      <c r="BF63" s="4">
        <v>0</v>
      </c>
      <c r="BG63" s="4">
        <v>0</v>
      </c>
      <c r="BH63" s="4">
        <v>1305897.4854747043</v>
      </c>
      <c r="BI63" s="4">
        <v>676592.01</v>
      </c>
      <c r="BJ63" s="4">
        <v>0</v>
      </c>
      <c r="BK63" s="4">
        <v>676592.01</v>
      </c>
      <c r="BL63" s="4">
        <v>629305.47547470429</v>
      </c>
      <c r="BM63" s="4">
        <v>0</v>
      </c>
      <c r="BN63" s="4">
        <v>178704.04013570736</v>
      </c>
      <c r="BO63" s="4">
        <v>450601.43533899693</v>
      </c>
      <c r="BP63" s="4">
        <v>185125.0936946735</v>
      </c>
      <c r="BQ63" s="4">
        <v>265476.34164432343</v>
      </c>
      <c r="BR63" s="4">
        <v>3672.217035580265</v>
      </c>
      <c r="BS63" s="4">
        <v>261804.12460874318</v>
      </c>
      <c r="BT63" s="4">
        <v>0</v>
      </c>
      <c r="BU63" s="4">
        <v>629305.47547470429</v>
      </c>
      <c r="BV63" s="4">
        <v>629305.47547470417</v>
      </c>
      <c r="BW63" s="4">
        <v>68938907.359999865</v>
      </c>
      <c r="BX63" s="4">
        <v>265516.09044300159</v>
      </c>
      <c r="BY63" s="4">
        <v>3711.9658342584153</v>
      </c>
      <c r="BZ63" s="4">
        <v>0</v>
      </c>
      <c r="CA63" s="4">
        <v>0</v>
      </c>
      <c r="CB63" s="4">
        <v>0</v>
      </c>
      <c r="CC63" s="4">
        <v>0</v>
      </c>
      <c r="CD63" s="4">
        <v>0</v>
      </c>
    </row>
    <row r="64" spans="1:82" hidden="1" outlineLevel="1" x14ac:dyDescent="0.2">
      <c r="A64">
        <f t="shared" si="2"/>
        <v>2013</v>
      </c>
      <c r="B64" s="48">
        <v>41395</v>
      </c>
      <c r="C64" s="169">
        <v>0</v>
      </c>
      <c r="D64" s="169">
        <v>0</v>
      </c>
      <c r="E64" s="169">
        <v>642982.32538461545</v>
      </c>
      <c r="F64" s="169">
        <v>0</v>
      </c>
      <c r="G64" s="169">
        <v>8366.795384615385</v>
      </c>
      <c r="H64" s="169">
        <v>634615.53</v>
      </c>
      <c r="I64" s="169">
        <v>622818.53</v>
      </c>
      <c r="J64" s="169">
        <v>11797</v>
      </c>
      <c r="K64" s="169">
        <v>1274425</v>
      </c>
      <c r="L64" s="169">
        <v>1852.5</v>
      </c>
      <c r="M64" s="169">
        <v>714559.8899999999</v>
      </c>
      <c r="N64" s="169">
        <v>561717.6100000001</v>
      </c>
      <c r="O64" s="169">
        <v>0</v>
      </c>
      <c r="P64" s="169">
        <v>67542492.159999996</v>
      </c>
      <c r="Q64" s="169">
        <v>67542492.159999996</v>
      </c>
      <c r="R64" s="169">
        <v>510601.73</v>
      </c>
      <c r="S64" s="169">
        <v>505853.21999998041</v>
      </c>
      <c r="T64" s="169">
        <v>-197082.55000003567</v>
      </c>
      <c r="U64" s="169">
        <v>511253.2499998475</v>
      </c>
      <c r="V64" s="169">
        <v>3295.0307896891131</v>
      </c>
      <c r="W64" s="267">
        <v>7744</v>
      </c>
      <c r="X64" s="169">
        <v>0</v>
      </c>
      <c r="Y64" s="169">
        <v>763823.27</v>
      </c>
      <c r="Z64" s="169">
        <v>0</v>
      </c>
      <c r="AA64" s="169">
        <v>0</v>
      </c>
      <c r="AB64" s="169">
        <v>0</v>
      </c>
      <c r="AC64" s="169">
        <v>0</v>
      </c>
      <c r="AD64" s="169">
        <v>0</v>
      </c>
      <c r="AE64" s="169">
        <v>0</v>
      </c>
      <c r="AF64" s="169">
        <v>0</v>
      </c>
      <c r="AG64" s="169">
        <v>0</v>
      </c>
      <c r="AH64" s="169">
        <v>0</v>
      </c>
      <c r="AI64" s="169">
        <v>8304.5</v>
      </c>
      <c r="AJ64" s="169">
        <v>988616.14617434028</v>
      </c>
      <c r="AK64" s="169">
        <v>988616.14617434016</v>
      </c>
      <c r="AL64" s="4"/>
      <c r="AM64" s="15">
        <v>2</v>
      </c>
      <c r="AN64" s="169" t="str">
        <f>RevReqSumR!AB64</f>
        <v>Oct 2012 - Sep 2013</v>
      </c>
      <c r="AO64" s="276">
        <v>1</v>
      </c>
      <c r="AP64" s="4"/>
      <c r="AQ64" s="4">
        <v>0</v>
      </c>
      <c r="AR64" s="4">
        <v>0</v>
      </c>
      <c r="AS64" s="4">
        <v>0</v>
      </c>
      <c r="AT64" s="4">
        <v>67542492.159999996</v>
      </c>
      <c r="AU64" s="4">
        <v>0</v>
      </c>
      <c r="AV64" s="4">
        <v>0</v>
      </c>
      <c r="AW64" s="4">
        <v>511253.2499998475</v>
      </c>
      <c r="AX64" s="4">
        <v>0</v>
      </c>
      <c r="AY64" s="4">
        <v>68053745.409999847</v>
      </c>
      <c r="AZ64" s="4">
        <v>0</v>
      </c>
      <c r="BA64" s="4">
        <v>0</v>
      </c>
      <c r="BB64" s="4">
        <v>34929605.637863576</v>
      </c>
      <c r="BC64" s="4">
        <v>864826.99667027814</v>
      </c>
      <c r="BD64" s="4">
        <v>32259312.775465995</v>
      </c>
      <c r="BE64" s="4">
        <v>68053745.409999847</v>
      </c>
      <c r="BF64" s="4">
        <v>0</v>
      </c>
      <c r="BG64" s="4">
        <v>0</v>
      </c>
      <c r="BH64" s="4">
        <v>1623231.6761743403</v>
      </c>
      <c r="BI64" s="4">
        <v>779871.77</v>
      </c>
      <c r="BJ64" s="4">
        <v>0</v>
      </c>
      <c r="BK64" s="4">
        <v>779871.77</v>
      </c>
      <c r="BL64" s="4">
        <v>843359.90617434029</v>
      </c>
      <c r="BM64" s="4">
        <v>-197082.55000003567</v>
      </c>
      <c r="BN64" s="4">
        <v>183523.54952807675</v>
      </c>
      <c r="BO64" s="4">
        <v>462753.80664622784</v>
      </c>
      <c r="BP64" s="4">
        <v>190117.77392253623</v>
      </c>
      <c r="BQ64" s="4">
        <v>272636.03272369161</v>
      </c>
      <c r="BR64" s="4">
        <v>3669.4915436381266</v>
      </c>
      <c r="BS64" s="4">
        <v>268966.54118005349</v>
      </c>
      <c r="BT64" s="4">
        <v>0</v>
      </c>
      <c r="BU64" s="4">
        <v>646277.35617430462</v>
      </c>
      <c r="BV64" s="4">
        <v>646277.35617430462</v>
      </c>
      <c r="BW64" s="4">
        <v>68887741.419999853</v>
      </c>
      <c r="BX64" s="4">
        <v>265319.02639204846</v>
      </c>
      <c r="BY64" s="4">
        <v>-3647.5147880050354</v>
      </c>
      <c r="BZ64" s="4">
        <v>0</v>
      </c>
      <c r="CA64" s="4">
        <v>0</v>
      </c>
      <c r="CB64" s="4">
        <v>0</v>
      </c>
      <c r="CC64" s="4">
        <v>0</v>
      </c>
      <c r="CD64" s="4">
        <v>0</v>
      </c>
    </row>
    <row r="65" spans="1:82" hidden="1" outlineLevel="1" x14ac:dyDescent="0.2">
      <c r="A65">
        <f t="shared" si="2"/>
        <v>2013</v>
      </c>
      <c r="B65" s="48">
        <v>41426</v>
      </c>
      <c r="C65" s="169">
        <v>0</v>
      </c>
      <c r="D65" s="169">
        <v>0</v>
      </c>
      <c r="E65" s="169">
        <v>616341.85587692307</v>
      </c>
      <c r="F65" s="169">
        <v>0</v>
      </c>
      <c r="G65" s="169">
        <v>7942.4058769230787</v>
      </c>
      <c r="H65" s="169">
        <v>608399.44999999995</v>
      </c>
      <c r="I65" s="169">
        <v>597200.82999999996</v>
      </c>
      <c r="J65" s="169">
        <v>11198.62</v>
      </c>
      <c r="K65" s="169">
        <v>1365150</v>
      </c>
      <c r="L65" s="169">
        <v>23672</v>
      </c>
      <c r="M65" s="169">
        <v>608399.44999999995</v>
      </c>
      <c r="N65" s="169">
        <v>780422.55</v>
      </c>
      <c r="O65" s="169">
        <v>0</v>
      </c>
      <c r="P65" s="169">
        <v>66762069.609999999</v>
      </c>
      <c r="Q65" s="169">
        <v>66762069.609999999</v>
      </c>
      <c r="R65" s="169">
        <v>536460.84</v>
      </c>
      <c r="S65" s="169">
        <v>0</v>
      </c>
      <c r="T65" s="169">
        <v>0</v>
      </c>
      <c r="U65" s="169">
        <v>1047714.0899998475</v>
      </c>
      <c r="V65" s="169">
        <v>4827.1980355713467</v>
      </c>
      <c r="W65" s="267">
        <v>-393.3</v>
      </c>
      <c r="X65" s="169">
        <v>0</v>
      </c>
      <c r="Y65" s="169">
        <v>828689.16</v>
      </c>
      <c r="Z65" s="169">
        <v>0</v>
      </c>
      <c r="AA65" s="169">
        <v>0</v>
      </c>
      <c r="AB65" s="169">
        <v>0</v>
      </c>
      <c r="AC65" s="169">
        <v>0</v>
      </c>
      <c r="AD65" s="169">
        <v>0</v>
      </c>
      <c r="AE65" s="169">
        <v>0</v>
      </c>
      <c r="AF65" s="169">
        <v>0</v>
      </c>
      <c r="AG65" s="169">
        <v>0</v>
      </c>
      <c r="AH65" s="169">
        <v>0</v>
      </c>
      <c r="AI65" s="169">
        <v>7803.58</v>
      </c>
      <c r="AJ65" s="169">
        <v>848869.04391249444</v>
      </c>
      <c r="AK65" s="169">
        <v>848869.04391249444</v>
      </c>
      <c r="AL65" s="4"/>
      <c r="AM65" s="15">
        <v>2</v>
      </c>
      <c r="AN65" s="169" t="str">
        <f>RevReqSumR!AB65</f>
        <v>Oct 2012 - Sep 2013</v>
      </c>
      <c r="AO65" s="276">
        <v>1</v>
      </c>
      <c r="AP65" s="4"/>
      <c r="AQ65" s="4">
        <v>0</v>
      </c>
      <c r="AR65" s="4">
        <v>0</v>
      </c>
      <c r="AS65" s="4">
        <v>0</v>
      </c>
      <c r="AT65" s="4">
        <v>66762069.609999999</v>
      </c>
      <c r="AU65" s="4">
        <v>0</v>
      </c>
      <c r="AV65" s="4">
        <v>0</v>
      </c>
      <c r="AW65" s="4">
        <v>1047714.0899998475</v>
      </c>
      <c r="AX65" s="4">
        <v>0</v>
      </c>
      <c r="AY65" s="4">
        <v>67809783.699999854</v>
      </c>
      <c r="AZ65" s="4">
        <v>0</v>
      </c>
      <c r="BA65" s="4">
        <v>0</v>
      </c>
      <c r="BB65" s="4">
        <v>34804388.630780429</v>
      </c>
      <c r="BC65" s="4">
        <v>861726.73125959816</v>
      </c>
      <c r="BD65" s="4">
        <v>32143668.33795983</v>
      </c>
      <c r="BE65" s="4">
        <v>67809783.699999854</v>
      </c>
      <c r="BF65" s="4">
        <v>0</v>
      </c>
      <c r="BG65" s="4">
        <v>0</v>
      </c>
      <c r="BH65" s="4">
        <v>1457268.4939124943</v>
      </c>
      <c r="BI65" s="4">
        <v>836099.44000000006</v>
      </c>
      <c r="BJ65" s="4">
        <v>0</v>
      </c>
      <c r="BK65" s="4">
        <v>836099.44000000006</v>
      </c>
      <c r="BL65" s="4">
        <v>621169.05391249422</v>
      </c>
      <c r="BM65" s="4">
        <v>0</v>
      </c>
      <c r="BN65" s="4">
        <v>176393.53838086815</v>
      </c>
      <c r="BO65" s="4">
        <v>444775.51553162606</v>
      </c>
      <c r="BP65" s="4">
        <v>182731.57280101324</v>
      </c>
      <c r="BQ65" s="4">
        <v>262043.94273061282</v>
      </c>
      <c r="BR65" s="4">
        <v>3625.066494376249</v>
      </c>
      <c r="BS65" s="4">
        <v>258418.87623623657</v>
      </c>
      <c r="BT65" s="4">
        <v>0</v>
      </c>
      <c r="BU65" s="4">
        <v>621169.05391249422</v>
      </c>
      <c r="BV65" s="4">
        <v>621169.05391249445</v>
      </c>
      <c r="BW65" s="4">
        <v>68053745.409999847</v>
      </c>
      <c r="BX65" s="4">
        <v>262106.91630066125</v>
      </c>
      <c r="BY65" s="4">
        <v>3688.0400644246838</v>
      </c>
      <c r="BZ65" s="4">
        <v>0</v>
      </c>
      <c r="CA65" s="4">
        <v>0</v>
      </c>
      <c r="CB65" s="4">
        <v>0</v>
      </c>
      <c r="CC65" s="4">
        <v>0</v>
      </c>
      <c r="CD65" s="4">
        <v>0</v>
      </c>
    </row>
    <row r="66" spans="1:82" hidden="1" outlineLevel="1" x14ac:dyDescent="0.2">
      <c r="A66">
        <f t="shared" si="2"/>
        <v>2013</v>
      </c>
      <c r="B66" s="48">
        <v>41456</v>
      </c>
      <c r="C66" s="169">
        <v>0</v>
      </c>
      <c r="D66" s="169">
        <v>0</v>
      </c>
      <c r="E66" s="169">
        <v>629513.8698153845</v>
      </c>
      <c r="F66" s="169">
        <v>0</v>
      </c>
      <c r="G66" s="169">
        <v>8032.4498153846162</v>
      </c>
      <c r="H66" s="169">
        <v>621481.41999999993</v>
      </c>
      <c r="I66" s="169">
        <v>610155.84</v>
      </c>
      <c r="J66" s="169">
        <v>11325.58</v>
      </c>
      <c r="K66" s="169">
        <v>1393175</v>
      </c>
      <c r="L66" s="169">
        <v>8977.5</v>
      </c>
      <c r="M66" s="169">
        <v>621481.41999999993</v>
      </c>
      <c r="N66" s="169">
        <v>780671.08000000007</v>
      </c>
      <c r="O66" s="169">
        <v>0</v>
      </c>
      <c r="P66" s="169">
        <v>65981398.530000001</v>
      </c>
      <c r="Q66" s="169">
        <v>65981398.530000001</v>
      </c>
      <c r="R66" s="169">
        <v>540493.24</v>
      </c>
      <c r="S66" s="169">
        <v>707961.8</v>
      </c>
      <c r="T66" s="169">
        <v>-339100.7699999999</v>
      </c>
      <c r="U66" s="169">
        <v>541144.75999984739</v>
      </c>
      <c r="V66" s="169">
        <v>7341.7159437165119</v>
      </c>
      <c r="W66" s="267">
        <v>7336</v>
      </c>
      <c r="X66" s="169">
        <v>0</v>
      </c>
      <c r="Y66" s="169">
        <v>852681.76</v>
      </c>
      <c r="Z66" s="169">
        <v>0</v>
      </c>
      <c r="AA66" s="169">
        <v>0</v>
      </c>
      <c r="AB66" s="169">
        <v>0</v>
      </c>
      <c r="AC66" s="169">
        <v>0</v>
      </c>
      <c r="AD66" s="169">
        <v>0</v>
      </c>
      <c r="AE66" s="169">
        <v>0</v>
      </c>
      <c r="AF66" s="169">
        <v>0</v>
      </c>
      <c r="AG66" s="169">
        <v>0</v>
      </c>
      <c r="AH66" s="169">
        <v>0</v>
      </c>
      <c r="AI66" s="169">
        <v>6608.75</v>
      </c>
      <c r="AJ66" s="169">
        <v>1221101.4457591011</v>
      </c>
      <c r="AK66" s="169">
        <v>1221101.4457591011</v>
      </c>
      <c r="AL66" s="4"/>
      <c r="AM66" s="15">
        <v>1</v>
      </c>
      <c r="AN66" s="169" t="str">
        <f>RevReqSumR!AB66</f>
        <v>Oct 2012 - Sep 2013</v>
      </c>
      <c r="AO66" s="276">
        <v>1</v>
      </c>
      <c r="AP66" s="4"/>
      <c r="AQ66" s="4">
        <v>0</v>
      </c>
      <c r="AR66" s="4">
        <v>0</v>
      </c>
      <c r="AS66" s="4">
        <v>0</v>
      </c>
      <c r="AT66" s="4">
        <v>65981398.530000001</v>
      </c>
      <c r="AU66" s="4">
        <v>0</v>
      </c>
      <c r="AV66" s="4">
        <v>0</v>
      </c>
      <c r="AW66" s="4">
        <v>541144.75999984739</v>
      </c>
      <c r="AX66" s="4">
        <v>0</v>
      </c>
      <c r="AY66" s="4">
        <v>66522543.28999985</v>
      </c>
      <c r="AZ66" s="4">
        <v>0</v>
      </c>
      <c r="BA66" s="4">
        <v>0</v>
      </c>
      <c r="BB66" s="4">
        <v>34143693.181741782</v>
      </c>
      <c r="BC66" s="4">
        <v>845368.48012931808</v>
      </c>
      <c r="BD66" s="4">
        <v>31533481.628128756</v>
      </c>
      <c r="BE66" s="4">
        <v>66522543.289999858</v>
      </c>
      <c r="BF66" s="4">
        <v>0</v>
      </c>
      <c r="BG66" s="4">
        <v>0</v>
      </c>
      <c r="BH66" s="4">
        <v>1842582.865759101</v>
      </c>
      <c r="BI66" s="4">
        <v>866626.51</v>
      </c>
      <c r="BJ66" s="4">
        <v>0</v>
      </c>
      <c r="BK66" s="4">
        <v>866626.51</v>
      </c>
      <c r="BL66" s="4">
        <v>975956.35575910099</v>
      </c>
      <c r="BM66" s="4">
        <v>-339100.7699999999</v>
      </c>
      <c r="BN66" s="4">
        <v>180848.04692394339</v>
      </c>
      <c r="BO66" s="4">
        <v>456007.5388351577</v>
      </c>
      <c r="BP66" s="4">
        <v>187346.13725503618</v>
      </c>
      <c r="BQ66" s="4">
        <v>268661.40158012148</v>
      </c>
      <c r="BR66" s="4">
        <v>3612.0712151964822</v>
      </c>
      <c r="BS66" s="4">
        <v>265049.33036492503</v>
      </c>
      <c r="BT66" s="4">
        <v>0</v>
      </c>
      <c r="BU66" s="4">
        <v>636855.58575910109</v>
      </c>
      <c r="BV66" s="4">
        <v>636855.58575910097</v>
      </c>
      <c r="BW66" s="4">
        <v>67809783.699999854</v>
      </c>
      <c r="BX66" s="4">
        <v>261167.30524592361</v>
      </c>
      <c r="BY66" s="4">
        <v>-3882.0251190014242</v>
      </c>
      <c r="BZ66" s="4">
        <v>0</v>
      </c>
      <c r="CA66" s="4">
        <v>0</v>
      </c>
      <c r="CB66" s="4">
        <v>0</v>
      </c>
      <c r="CC66" s="4">
        <v>0</v>
      </c>
      <c r="CD66" s="4">
        <v>0</v>
      </c>
    </row>
    <row r="67" spans="1:82" hidden="1" outlineLevel="1" x14ac:dyDescent="0.2">
      <c r="A67">
        <f t="shared" si="2"/>
        <v>2013</v>
      </c>
      <c r="B67" s="48">
        <v>41487</v>
      </c>
      <c r="C67" s="169">
        <v>0</v>
      </c>
      <c r="D67" s="169">
        <v>0</v>
      </c>
      <c r="E67" s="169">
        <v>622028.0812461538</v>
      </c>
      <c r="F67" s="169">
        <v>0</v>
      </c>
      <c r="G67" s="169">
        <v>7876.5112461538465</v>
      </c>
      <c r="H67" s="169">
        <v>614151.56999999995</v>
      </c>
      <c r="I67" s="169">
        <v>603045.86</v>
      </c>
      <c r="J67" s="169">
        <v>11105.71</v>
      </c>
      <c r="K67" s="169">
        <v>1325725</v>
      </c>
      <c r="L67" s="169">
        <v>0</v>
      </c>
      <c r="M67" s="169">
        <v>614151.56999999995</v>
      </c>
      <c r="N67" s="169">
        <v>711573.43</v>
      </c>
      <c r="O67" s="169">
        <v>0</v>
      </c>
      <c r="P67" s="169">
        <v>65269825.100000001</v>
      </c>
      <c r="Q67" s="169">
        <v>65269825.100000001</v>
      </c>
      <c r="R67" s="169">
        <v>514688.31</v>
      </c>
      <c r="S67" s="169">
        <v>0</v>
      </c>
      <c r="T67" s="169">
        <v>0</v>
      </c>
      <c r="U67" s="169">
        <v>1055833.0699998473</v>
      </c>
      <c r="V67" s="169">
        <v>5258.0874537356904</v>
      </c>
      <c r="W67" s="267">
        <v>0</v>
      </c>
      <c r="X67" s="169">
        <v>0</v>
      </c>
      <c r="Y67" s="169">
        <v>811036.69</v>
      </c>
      <c r="Z67" s="169">
        <v>0</v>
      </c>
      <c r="AA67" s="169">
        <v>0</v>
      </c>
      <c r="AB67" s="169">
        <v>0</v>
      </c>
      <c r="AC67" s="169">
        <v>0</v>
      </c>
      <c r="AD67" s="169">
        <v>0</v>
      </c>
      <c r="AE67" s="169">
        <v>0</v>
      </c>
      <c r="AF67" s="169">
        <v>0</v>
      </c>
      <c r="AG67" s="169">
        <v>0</v>
      </c>
      <c r="AH67" s="169">
        <v>0</v>
      </c>
      <c r="AI67" s="169">
        <v>9895.2999999999993</v>
      </c>
      <c r="AJ67" s="169">
        <v>834066.58869988949</v>
      </c>
      <c r="AK67" s="169">
        <v>834066.58869988949</v>
      </c>
      <c r="AL67" s="4"/>
      <c r="AM67" s="15">
        <v>2</v>
      </c>
      <c r="AN67" s="169" t="str">
        <f>RevReqSumR!AB67</f>
        <v>Oct 2012 - Sep 2013</v>
      </c>
      <c r="AO67" s="276">
        <v>1</v>
      </c>
      <c r="AP67" s="4"/>
      <c r="AQ67" s="4">
        <v>0</v>
      </c>
      <c r="AR67" s="4">
        <v>0</v>
      </c>
      <c r="AS67" s="4">
        <v>0</v>
      </c>
      <c r="AT67" s="4">
        <v>65269825.100000001</v>
      </c>
      <c r="AU67" s="4">
        <v>0</v>
      </c>
      <c r="AV67" s="4">
        <v>0</v>
      </c>
      <c r="AW67" s="4">
        <v>1055833.0699998473</v>
      </c>
      <c r="AX67" s="4">
        <v>0</v>
      </c>
      <c r="AY67" s="4">
        <v>66325658.169999845</v>
      </c>
      <c r="AZ67" s="4">
        <v>0</v>
      </c>
      <c r="BA67" s="4">
        <v>0</v>
      </c>
      <c r="BB67" s="4">
        <v>34042638.940624975</v>
      </c>
      <c r="BC67" s="4">
        <v>842866.46402435808</v>
      </c>
      <c r="BD67" s="4">
        <v>31440152.765350517</v>
      </c>
      <c r="BE67" s="4">
        <v>66325658.169999853</v>
      </c>
      <c r="BF67" s="4">
        <v>0</v>
      </c>
      <c r="BG67" s="4">
        <v>0</v>
      </c>
      <c r="BH67" s="4">
        <v>1448218.1586998894</v>
      </c>
      <c r="BI67" s="4">
        <v>820931.99</v>
      </c>
      <c r="BJ67" s="4">
        <v>0</v>
      </c>
      <c r="BK67" s="4">
        <v>820931.99</v>
      </c>
      <c r="BL67" s="4">
        <v>627286.16869988944</v>
      </c>
      <c r="BM67" s="4">
        <v>0</v>
      </c>
      <c r="BN67" s="4">
        <v>178130.61706377141</v>
      </c>
      <c r="BO67" s="4">
        <v>449155.55163611803</v>
      </c>
      <c r="BP67" s="4">
        <v>184531.06683418271</v>
      </c>
      <c r="BQ67" s="4">
        <v>264624.48480193532</v>
      </c>
      <c r="BR67" s="4">
        <v>3543.5028792087251</v>
      </c>
      <c r="BS67" s="4">
        <v>261080.98192272661</v>
      </c>
      <c r="BT67" s="4">
        <v>0</v>
      </c>
      <c r="BU67" s="4">
        <v>627286.16869988944</v>
      </c>
      <c r="BV67" s="4">
        <v>627286.16869988944</v>
      </c>
      <c r="BW67" s="4">
        <v>66522543.28999985</v>
      </c>
      <c r="BX67" s="4">
        <v>256209.53822854618</v>
      </c>
      <c r="BY67" s="4">
        <v>-4871.4436941804306</v>
      </c>
      <c r="BZ67" s="4">
        <v>0</v>
      </c>
      <c r="CA67" s="4">
        <v>0</v>
      </c>
      <c r="CB67" s="4">
        <v>0</v>
      </c>
      <c r="CC67" s="4">
        <v>0</v>
      </c>
      <c r="CD67" s="4">
        <v>0</v>
      </c>
    </row>
    <row r="68" spans="1:82" hidden="1" outlineLevel="1" x14ac:dyDescent="0.2">
      <c r="A68">
        <f t="shared" si="2"/>
        <v>2013</v>
      </c>
      <c r="B68" s="48">
        <v>41518</v>
      </c>
      <c r="C68" s="169">
        <v>0</v>
      </c>
      <c r="D68" s="169">
        <v>0</v>
      </c>
      <c r="E68" s="169">
        <v>595625.1243692307</v>
      </c>
      <c r="F68" s="169">
        <v>0</v>
      </c>
      <c r="G68" s="169">
        <v>7447.9443692307705</v>
      </c>
      <c r="H68" s="169">
        <v>588177.17999999993</v>
      </c>
      <c r="I68" s="169">
        <v>577675.74</v>
      </c>
      <c r="J68" s="169">
        <v>10501.44</v>
      </c>
      <c r="K68" s="169">
        <v>1270150</v>
      </c>
      <c r="L68" s="169">
        <v>47.5</v>
      </c>
      <c r="M68" s="169">
        <v>588177.17999999993</v>
      </c>
      <c r="N68" s="169">
        <v>682020.32000000007</v>
      </c>
      <c r="O68" s="169">
        <v>0</v>
      </c>
      <c r="P68" s="169">
        <v>64587804.780000001</v>
      </c>
      <c r="Q68" s="169">
        <v>64587804.780000001</v>
      </c>
      <c r="R68" s="169">
        <v>593883</v>
      </c>
      <c r="S68" s="169">
        <v>0</v>
      </c>
      <c r="T68" s="169">
        <v>0</v>
      </c>
      <c r="U68" s="169">
        <v>1649716.0699998473</v>
      </c>
      <c r="V68" s="169">
        <v>9817.5107534781964</v>
      </c>
      <c r="W68" s="267">
        <v>2322.0100000000002</v>
      </c>
      <c r="X68" s="169">
        <v>0</v>
      </c>
      <c r="Y68" s="169">
        <v>676267</v>
      </c>
      <c r="Z68" s="169">
        <v>0</v>
      </c>
      <c r="AA68" s="169">
        <v>0</v>
      </c>
      <c r="AB68" s="169">
        <v>0</v>
      </c>
      <c r="AC68" s="169">
        <v>0</v>
      </c>
      <c r="AD68" s="169">
        <v>0</v>
      </c>
      <c r="AE68" s="169">
        <v>0</v>
      </c>
      <c r="AF68" s="169">
        <v>0</v>
      </c>
      <c r="AG68" s="169">
        <v>0</v>
      </c>
      <c r="AH68" s="169">
        <v>0</v>
      </c>
      <c r="AI68" s="169">
        <v>8722</v>
      </c>
      <c r="AJ68" s="169">
        <v>704576.46512270905</v>
      </c>
      <c r="AK68" s="169">
        <v>704576.46512270893</v>
      </c>
      <c r="AL68" s="4"/>
      <c r="AM68" s="15">
        <v>2</v>
      </c>
      <c r="AN68" s="169" t="str">
        <f>RevReqSumR!AB68</f>
        <v>Oct 2012 - Sep 2013</v>
      </c>
      <c r="AO68" s="276">
        <v>1</v>
      </c>
      <c r="AP68" s="4"/>
      <c r="AQ68" s="4">
        <v>0</v>
      </c>
      <c r="AR68" s="4">
        <v>0</v>
      </c>
      <c r="AS68" s="4">
        <v>0</v>
      </c>
      <c r="AT68" s="4">
        <v>64587804.780000001</v>
      </c>
      <c r="AU68" s="4">
        <v>0</v>
      </c>
      <c r="AV68" s="4">
        <v>0</v>
      </c>
      <c r="AW68" s="4">
        <v>1649716.0699998473</v>
      </c>
      <c r="AX68" s="4">
        <v>0</v>
      </c>
      <c r="AY68" s="4">
        <v>66237520.849999845</v>
      </c>
      <c r="AZ68" s="4">
        <v>0</v>
      </c>
      <c r="BA68" s="4">
        <v>0</v>
      </c>
      <c r="BB68" s="4">
        <v>33997401.139075175</v>
      </c>
      <c r="BC68" s="4">
        <v>841746.41496179812</v>
      </c>
      <c r="BD68" s="4">
        <v>31398373.295962874</v>
      </c>
      <c r="BE68" s="4">
        <v>66237520.849999845</v>
      </c>
      <c r="BF68" s="4">
        <v>0</v>
      </c>
      <c r="BG68" s="4">
        <v>0</v>
      </c>
      <c r="BH68" s="4">
        <v>1292753.645122709</v>
      </c>
      <c r="BI68" s="4">
        <v>687311.01</v>
      </c>
      <c r="BJ68" s="4">
        <v>0</v>
      </c>
      <c r="BK68" s="4">
        <v>687311.01</v>
      </c>
      <c r="BL68" s="4">
        <v>605442.63512270898</v>
      </c>
      <c r="BM68" s="4">
        <v>0</v>
      </c>
      <c r="BN68" s="4">
        <v>171927.70313212703</v>
      </c>
      <c r="BO68" s="4">
        <v>433514.93199058191</v>
      </c>
      <c r="BP68" s="4">
        <v>178105.27465901067</v>
      </c>
      <c r="BQ68" s="4">
        <v>255409.65733157124</v>
      </c>
      <c r="BR68" s="4">
        <v>3533.0152617021008</v>
      </c>
      <c r="BS68" s="4">
        <v>251876.64206986915</v>
      </c>
      <c r="BT68" s="4">
        <v>0</v>
      </c>
      <c r="BU68" s="4">
        <v>605442.63512270898</v>
      </c>
      <c r="BV68" s="4">
        <v>605442.63512270886</v>
      </c>
      <c r="BW68" s="4">
        <v>66325658.169999845</v>
      </c>
      <c r="BX68" s="4">
        <v>255451.24121847295</v>
      </c>
      <c r="BY68" s="4">
        <v>3574.5991486037965</v>
      </c>
      <c r="BZ68" s="4">
        <v>0</v>
      </c>
      <c r="CA68" s="4">
        <v>0</v>
      </c>
      <c r="CB68" s="4">
        <v>0</v>
      </c>
      <c r="CC68" s="4">
        <v>0</v>
      </c>
      <c r="CD68" s="4">
        <v>0</v>
      </c>
    </row>
    <row r="69" spans="1:82" hidden="1" outlineLevel="1" x14ac:dyDescent="0.2">
      <c r="A69">
        <f t="shared" si="2"/>
        <v>2013</v>
      </c>
      <c r="B69" s="48">
        <v>41548</v>
      </c>
      <c r="C69" s="169">
        <v>0</v>
      </c>
      <c r="D69" s="169">
        <v>0</v>
      </c>
      <c r="E69" s="169">
        <v>609027.5780615384</v>
      </c>
      <c r="F69" s="169">
        <v>0</v>
      </c>
      <c r="G69" s="169">
        <v>7503.5480615384631</v>
      </c>
      <c r="H69" s="169">
        <v>601524.02999999991</v>
      </c>
      <c r="I69" s="169">
        <v>590944.18999999994</v>
      </c>
      <c r="J69" s="169">
        <v>10579.84</v>
      </c>
      <c r="K69" s="169">
        <v>1228825</v>
      </c>
      <c r="L69" s="169">
        <v>40712.5</v>
      </c>
      <c r="M69" s="169">
        <v>601524.02999999991</v>
      </c>
      <c r="N69" s="169">
        <v>668013.47000000009</v>
      </c>
      <c r="O69" s="169">
        <v>0</v>
      </c>
      <c r="P69" s="169">
        <v>63919791.310000002</v>
      </c>
      <c r="Q69" s="169">
        <v>63919791.310000002</v>
      </c>
      <c r="R69" s="169">
        <v>512717.53</v>
      </c>
      <c r="S69" s="169">
        <v>1234550.6000000001</v>
      </c>
      <c r="T69" s="169">
        <v>-415165.47</v>
      </c>
      <c r="U69" s="169">
        <v>512717.52999984729</v>
      </c>
      <c r="V69" s="169">
        <v>11700.673349891853</v>
      </c>
      <c r="W69" s="267">
        <v>7357</v>
      </c>
      <c r="X69" s="169">
        <v>0</v>
      </c>
      <c r="Y69" s="169">
        <v>716107.47</v>
      </c>
      <c r="Z69" s="169">
        <v>0</v>
      </c>
      <c r="AA69" s="169">
        <v>0</v>
      </c>
      <c r="AB69" s="169">
        <v>0</v>
      </c>
      <c r="AC69" s="169">
        <v>0</v>
      </c>
      <c r="AD69" s="169">
        <v>0</v>
      </c>
      <c r="AE69" s="169">
        <v>0</v>
      </c>
      <c r="AF69" s="169">
        <v>0</v>
      </c>
      <c r="AG69" s="169">
        <v>0</v>
      </c>
      <c r="AH69" s="169">
        <v>0</v>
      </c>
      <c r="AI69" s="169">
        <v>11618.83</v>
      </c>
      <c r="AJ69" s="169">
        <v>1169452.9914114303</v>
      </c>
      <c r="AK69" s="169">
        <v>1169452.9914114303</v>
      </c>
      <c r="AL69" s="4"/>
      <c r="AM69" s="15">
        <v>2</v>
      </c>
      <c r="AN69" s="169" t="str">
        <f>RevReqSumR!AB69</f>
        <v>Oct 2013 - Sep 2014</v>
      </c>
      <c r="AO69" s="276">
        <v>1</v>
      </c>
      <c r="AP69" s="4"/>
      <c r="AQ69" s="4">
        <v>0</v>
      </c>
      <c r="AR69" s="4">
        <v>0</v>
      </c>
      <c r="AS69" s="4">
        <v>0</v>
      </c>
      <c r="AT69" s="4">
        <v>63919791.310000002</v>
      </c>
      <c r="AU69" s="4">
        <v>0</v>
      </c>
      <c r="AV69" s="4">
        <v>0</v>
      </c>
      <c r="AW69" s="4">
        <v>512717.52999984729</v>
      </c>
      <c r="AX69" s="4">
        <v>0</v>
      </c>
      <c r="AY69" s="4">
        <v>64432508.839999847</v>
      </c>
      <c r="AZ69" s="4">
        <v>0</v>
      </c>
      <c r="BA69" s="4">
        <v>0</v>
      </c>
      <c r="BB69" s="4">
        <v>33070951.649762526</v>
      </c>
      <c r="BC69" s="4">
        <v>818808.32233871811</v>
      </c>
      <c r="BD69" s="4">
        <v>30542748.867898606</v>
      </c>
      <c r="BE69" s="4">
        <v>64432508.839999847</v>
      </c>
      <c r="BF69" s="4">
        <v>0</v>
      </c>
      <c r="BG69" s="4">
        <v>0</v>
      </c>
      <c r="BH69" s="4">
        <v>1770977.0214114301</v>
      </c>
      <c r="BI69" s="4">
        <v>735083.29999999993</v>
      </c>
      <c r="BJ69" s="4">
        <v>0</v>
      </c>
      <c r="BK69" s="4">
        <v>735083.29999999993</v>
      </c>
      <c r="BL69" s="4">
        <v>1035893.7214114302</v>
      </c>
      <c r="BM69" s="4">
        <v>-415165.47</v>
      </c>
      <c r="BN69" s="4">
        <v>176268.36357958004</v>
      </c>
      <c r="BO69" s="4">
        <v>444459.88783185015</v>
      </c>
      <c r="BP69" s="4">
        <v>182601.9003168373</v>
      </c>
      <c r="BQ69" s="4">
        <v>261857.98751501285</v>
      </c>
      <c r="BR69" s="4">
        <v>3528.3203893815371</v>
      </c>
      <c r="BS69" s="4">
        <v>258329.6671256313</v>
      </c>
      <c r="BT69" s="4">
        <v>0</v>
      </c>
      <c r="BU69" s="4">
        <v>620728.25141143019</v>
      </c>
      <c r="BV69" s="4">
        <v>620728.2514114303</v>
      </c>
      <c r="BW69" s="4">
        <v>66237520.849999845</v>
      </c>
      <c r="BX69" s="4">
        <v>255111.78302969839</v>
      </c>
      <c r="BY69" s="4">
        <v>-3217.88409593291</v>
      </c>
      <c r="BZ69" s="4">
        <v>0</v>
      </c>
      <c r="CA69" s="4">
        <v>0</v>
      </c>
      <c r="CB69" s="4">
        <v>0</v>
      </c>
      <c r="CC69" s="4">
        <v>0</v>
      </c>
      <c r="CD69" s="4">
        <v>0</v>
      </c>
    </row>
    <row r="70" spans="1:82" hidden="1" outlineLevel="1" x14ac:dyDescent="0.2">
      <c r="A70">
        <f t="shared" si="2"/>
        <v>2013</v>
      </c>
      <c r="B70" s="48">
        <v>41579</v>
      </c>
      <c r="C70" s="169">
        <v>0</v>
      </c>
      <c r="D70" s="169">
        <v>0</v>
      </c>
      <c r="E70" s="169">
        <v>583423.48709230765</v>
      </c>
      <c r="F70" s="169">
        <v>0</v>
      </c>
      <c r="G70" s="169">
        <v>7099.4070923076933</v>
      </c>
      <c r="H70" s="169">
        <v>576324.07999999996</v>
      </c>
      <c r="I70" s="169">
        <v>566314.06999999995</v>
      </c>
      <c r="J70" s="169">
        <v>10010.01</v>
      </c>
      <c r="K70" s="169">
        <v>843600</v>
      </c>
      <c r="L70" s="169">
        <v>1377.5</v>
      </c>
      <c r="M70" s="169">
        <v>576324.07999999996</v>
      </c>
      <c r="N70" s="169">
        <v>268653.42000000004</v>
      </c>
      <c r="O70" s="169">
        <v>0</v>
      </c>
      <c r="P70" s="169">
        <v>63651137.890000001</v>
      </c>
      <c r="Q70" s="169">
        <v>63651137.890000001</v>
      </c>
      <c r="R70" s="169">
        <v>324812.64</v>
      </c>
      <c r="S70" s="169">
        <v>0</v>
      </c>
      <c r="T70" s="169">
        <v>0</v>
      </c>
      <c r="U70" s="169">
        <v>837530.16999984731</v>
      </c>
      <c r="V70" s="169">
        <v>4932.0561940644557</v>
      </c>
      <c r="W70" s="267">
        <v>-1240.3600000000001</v>
      </c>
      <c r="X70" s="169">
        <v>0</v>
      </c>
      <c r="Y70" s="169">
        <v>518787.36</v>
      </c>
      <c r="Z70" s="169">
        <v>0</v>
      </c>
      <c r="AA70" s="169">
        <v>0</v>
      </c>
      <c r="AB70" s="169">
        <v>0</v>
      </c>
      <c r="AC70" s="169">
        <v>0</v>
      </c>
      <c r="AD70" s="169">
        <v>0</v>
      </c>
      <c r="AE70" s="169">
        <v>0</v>
      </c>
      <c r="AF70" s="169">
        <v>0</v>
      </c>
      <c r="AG70" s="169">
        <v>0</v>
      </c>
      <c r="AH70" s="169">
        <v>0</v>
      </c>
      <c r="AI70" s="169">
        <v>6639.71</v>
      </c>
      <c r="AJ70" s="169">
        <v>536218.1732863721</v>
      </c>
      <c r="AK70" s="169">
        <v>536218.1732863721</v>
      </c>
      <c r="AL70" s="4"/>
      <c r="AM70" s="15">
        <v>2</v>
      </c>
      <c r="AN70" s="169" t="str">
        <f>RevReqSumR!AB70</f>
        <v>Oct 2013 - Sep 2014</v>
      </c>
      <c r="AO70" s="276">
        <v>1</v>
      </c>
      <c r="AP70" s="4"/>
      <c r="AQ70" s="4">
        <v>0</v>
      </c>
      <c r="AR70" s="4">
        <v>0</v>
      </c>
      <c r="AS70" s="4">
        <v>0</v>
      </c>
      <c r="AT70" s="4">
        <v>63651137.890000001</v>
      </c>
      <c r="AU70" s="4">
        <v>0</v>
      </c>
      <c r="AV70" s="4">
        <v>0</v>
      </c>
      <c r="AW70" s="4">
        <v>837530.16999984731</v>
      </c>
      <c r="AX70" s="4">
        <v>0</v>
      </c>
      <c r="AY70" s="4">
        <v>64488668.059999846</v>
      </c>
      <c r="AZ70" s="4">
        <v>0</v>
      </c>
      <c r="BA70" s="4">
        <v>0</v>
      </c>
      <c r="BB70" s="4">
        <v>33099776.211815827</v>
      </c>
      <c r="BC70" s="4">
        <v>819521.99370647804</v>
      </c>
      <c r="BD70" s="4">
        <v>30569369.854477547</v>
      </c>
      <c r="BE70" s="4">
        <v>64488668.059999853</v>
      </c>
      <c r="BF70" s="4">
        <v>0</v>
      </c>
      <c r="BG70" s="4">
        <v>0</v>
      </c>
      <c r="BH70" s="4">
        <v>1112542.2532863719</v>
      </c>
      <c r="BI70" s="4">
        <v>524186.70999999996</v>
      </c>
      <c r="BJ70" s="4">
        <v>0</v>
      </c>
      <c r="BK70" s="4">
        <v>524186.70999999996</v>
      </c>
      <c r="BL70" s="4">
        <v>588355.54328637198</v>
      </c>
      <c r="BM70" s="4">
        <v>0</v>
      </c>
      <c r="BN70" s="4">
        <v>167075.47720318544</v>
      </c>
      <c r="BO70" s="4">
        <v>421280.06608318654</v>
      </c>
      <c r="BP70" s="4">
        <v>173078.70234961636</v>
      </c>
      <c r="BQ70" s="4">
        <v>248201.36373357018</v>
      </c>
      <c r="BR70" s="4">
        <v>3432.17155113646</v>
      </c>
      <c r="BS70" s="4">
        <v>244769.19218243373</v>
      </c>
      <c r="BT70" s="4">
        <v>0</v>
      </c>
      <c r="BU70" s="4">
        <v>588355.54328637198</v>
      </c>
      <c r="BV70" s="4">
        <v>588355.54328637209</v>
      </c>
      <c r="BW70" s="4">
        <v>64432508.839999847</v>
      </c>
      <c r="BX70" s="4">
        <v>248159.83455167618</v>
      </c>
      <c r="BY70" s="4">
        <v>3390.6423692424432</v>
      </c>
      <c r="BZ70" s="4">
        <v>0</v>
      </c>
      <c r="CA70" s="4">
        <v>0</v>
      </c>
      <c r="CB70" s="4">
        <v>0</v>
      </c>
      <c r="CC70" s="4">
        <v>0</v>
      </c>
      <c r="CD70" s="4">
        <v>0</v>
      </c>
    </row>
    <row r="71" spans="1:82" hidden="1" outlineLevel="1" x14ac:dyDescent="0.2">
      <c r="A71">
        <f t="shared" si="2"/>
        <v>2013</v>
      </c>
      <c r="B71" s="48">
        <v>41609</v>
      </c>
      <c r="C71" s="169">
        <v>0</v>
      </c>
      <c r="D71" s="169">
        <v>0</v>
      </c>
      <c r="E71" s="169">
        <v>600391.45006153849</v>
      </c>
      <c r="F71" s="169">
        <v>0</v>
      </c>
      <c r="G71" s="169">
        <v>7218.6500615384621</v>
      </c>
      <c r="H71" s="169">
        <v>593172.80000000005</v>
      </c>
      <c r="I71" s="169">
        <v>582994.66</v>
      </c>
      <c r="J71" s="169">
        <v>10178.14</v>
      </c>
      <c r="K71" s="169">
        <v>702050</v>
      </c>
      <c r="L71" s="169">
        <v>142.5</v>
      </c>
      <c r="M71" s="169">
        <v>593172.80000000005</v>
      </c>
      <c r="N71" s="169">
        <v>109019.69999999995</v>
      </c>
      <c r="O71" s="169">
        <v>0</v>
      </c>
      <c r="P71" s="169">
        <v>63542118.189999998</v>
      </c>
      <c r="Q71" s="169">
        <v>63542118.189999998</v>
      </c>
      <c r="R71" s="169">
        <v>268789.08</v>
      </c>
      <c r="S71" s="169">
        <v>645724</v>
      </c>
      <c r="T71" s="169">
        <v>-191806.17000001762</v>
      </c>
      <c r="U71" s="169">
        <v>268789.07999982964</v>
      </c>
      <c r="V71" s="169">
        <v>3136.2221120233598</v>
      </c>
      <c r="W71" s="267">
        <v>6642</v>
      </c>
      <c r="X71" s="169">
        <v>0</v>
      </c>
      <c r="Y71" s="169">
        <v>433260.92</v>
      </c>
      <c r="Z71" s="169">
        <v>0</v>
      </c>
      <c r="AA71" s="169">
        <v>0</v>
      </c>
      <c r="AB71" s="169">
        <v>0</v>
      </c>
      <c r="AC71" s="169">
        <v>0</v>
      </c>
      <c r="AD71" s="169">
        <v>0</v>
      </c>
      <c r="AE71" s="169">
        <v>0</v>
      </c>
      <c r="AF71" s="169">
        <v>0</v>
      </c>
      <c r="AG71" s="169">
        <v>0</v>
      </c>
      <c r="AH71" s="169">
        <v>0</v>
      </c>
      <c r="AI71" s="169">
        <v>8511.1</v>
      </c>
      <c r="AJ71" s="169">
        <v>650575.06217357935</v>
      </c>
      <c r="AK71" s="169">
        <v>650575.06217357947</v>
      </c>
      <c r="AL71" s="4"/>
      <c r="AM71" s="15">
        <v>1</v>
      </c>
      <c r="AN71" s="169" t="str">
        <f>RevReqSumR!AB71</f>
        <v>Oct 2013 - Sep 2014</v>
      </c>
      <c r="AO71" s="276">
        <v>1</v>
      </c>
      <c r="AP71" s="4"/>
      <c r="AQ71" s="4">
        <v>0</v>
      </c>
      <c r="AR71" s="4">
        <v>0</v>
      </c>
      <c r="AS71" s="4">
        <v>0</v>
      </c>
      <c r="AT71" s="4">
        <v>63542118.189999998</v>
      </c>
      <c r="AU71" s="4">
        <v>0</v>
      </c>
      <c r="AV71" s="4">
        <v>0</v>
      </c>
      <c r="AW71" s="4">
        <v>268789.07999982964</v>
      </c>
      <c r="AX71" s="4">
        <v>0</v>
      </c>
      <c r="AY71" s="4">
        <v>63810907.269999824</v>
      </c>
      <c r="AZ71" s="4">
        <v>0</v>
      </c>
      <c r="BA71" s="4">
        <v>0</v>
      </c>
      <c r="BB71" s="4">
        <v>32751905.319936465</v>
      </c>
      <c r="BC71" s="4">
        <v>810909.00958715775</v>
      </c>
      <c r="BD71" s="4">
        <v>30248092.940476205</v>
      </c>
      <c r="BE71" s="4">
        <v>63810907.269999832</v>
      </c>
      <c r="BF71" s="4">
        <v>0</v>
      </c>
      <c r="BG71" s="4">
        <v>0</v>
      </c>
      <c r="BH71" s="4">
        <v>1243747.8621735794</v>
      </c>
      <c r="BI71" s="4">
        <v>448414.01999999996</v>
      </c>
      <c r="BJ71" s="4">
        <v>0</v>
      </c>
      <c r="BK71" s="4">
        <v>448414.01999999996</v>
      </c>
      <c r="BL71" s="4">
        <v>795333.84217357938</v>
      </c>
      <c r="BM71" s="4">
        <v>-191806.17000001762</v>
      </c>
      <c r="BN71" s="4">
        <v>171383.91060360239</v>
      </c>
      <c r="BO71" s="4">
        <v>432143.76156995934</v>
      </c>
      <c r="BP71" s="4">
        <v>177541.94300340209</v>
      </c>
      <c r="BQ71" s="4">
        <v>254601.81856655725</v>
      </c>
      <c r="BR71" s="4">
        <v>3435.1630236196543</v>
      </c>
      <c r="BS71" s="4">
        <v>251166.6555429376</v>
      </c>
      <c r="BT71" s="4">
        <v>0</v>
      </c>
      <c r="BU71" s="4">
        <v>603527.67217356176</v>
      </c>
      <c r="BV71" s="4">
        <v>603527.67217356188</v>
      </c>
      <c r="BW71" s="4">
        <v>64488668.059999846</v>
      </c>
      <c r="BX71" s="4">
        <v>248376.13006763009</v>
      </c>
      <c r="BY71" s="4">
        <v>-2790.5254753075133</v>
      </c>
      <c r="BZ71" s="4">
        <v>0</v>
      </c>
      <c r="CA71" s="4">
        <v>0</v>
      </c>
      <c r="CB71" s="4">
        <v>0</v>
      </c>
      <c r="CC71" s="4">
        <v>0</v>
      </c>
      <c r="CD71" s="4">
        <v>0</v>
      </c>
    </row>
    <row r="72" spans="1:82" hidden="1" outlineLevel="1" x14ac:dyDescent="0.2">
      <c r="A72">
        <f t="shared" si="2"/>
        <v>2014</v>
      </c>
      <c r="B72" s="48">
        <v>41640</v>
      </c>
      <c r="C72" s="169">
        <v>0</v>
      </c>
      <c r="D72" s="169">
        <v>0</v>
      </c>
      <c r="E72" s="169">
        <v>599341.24655384617</v>
      </c>
      <c r="F72" s="169">
        <v>0</v>
      </c>
      <c r="G72" s="169">
        <v>7147.386553846155</v>
      </c>
      <c r="H72" s="169">
        <v>592193.86</v>
      </c>
      <c r="I72" s="169">
        <v>582116.19999999995</v>
      </c>
      <c r="J72" s="169">
        <v>10077.66</v>
      </c>
      <c r="K72" s="169">
        <v>279300</v>
      </c>
      <c r="L72" s="169">
        <v>29348.28</v>
      </c>
      <c r="M72" s="169">
        <v>308648.28000000003</v>
      </c>
      <c r="N72" s="169">
        <v>0</v>
      </c>
      <c r="O72" s="169">
        <v>283545.57999999996</v>
      </c>
      <c r="P72" s="169">
        <v>63542118.189999998</v>
      </c>
      <c r="Q72" s="169">
        <v>63825663.769999996</v>
      </c>
      <c r="R72" s="169">
        <v>103752.6</v>
      </c>
      <c r="S72" s="169">
        <v>0</v>
      </c>
      <c r="T72" s="169">
        <v>0</v>
      </c>
      <c r="U72" s="169">
        <v>372541.67999982962</v>
      </c>
      <c r="V72" s="169">
        <v>2563.0870294370584</v>
      </c>
      <c r="W72" s="267">
        <v>-1.03</v>
      </c>
      <c r="X72" s="169">
        <v>0</v>
      </c>
      <c r="Y72" s="169">
        <v>175547.4</v>
      </c>
      <c r="Z72" s="169">
        <v>0</v>
      </c>
      <c r="AA72" s="169">
        <v>0</v>
      </c>
      <c r="AB72" s="169">
        <v>0</v>
      </c>
      <c r="AC72" s="169">
        <v>0</v>
      </c>
      <c r="AD72" s="169">
        <v>0</v>
      </c>
      <c r="AE72" s="169">
        <v>0</v>
      </c>
      <c r="AF72" s="169">
        <v>0</v>
      </c>
      <c r="AG72" s="169">
        <v>0</v>
      </c>
      <c r="AH72" s="169">
        <v>0</v>
      </c>
      <c r="AI72" s="169">
        <v>9139.0400000000009</v>
      </c>
      <c r="AJ72" s="169">
        <v>194395.88358328326</v>
      </c>
      <c r="AK72" s="169">
        <v>194395.88358328323</v>
      </c>
      <c r="AL72" s="4"/>
      <c r="AM72" s="15">
        <v>2</v>
      </c>
      <c r="AN72" s="169" t="str">
        <f>RevReqSumR!AB72</f>
        <v>Oct 2013 - Sep 2014</v>
      </c>
      <c r="AO72" s="276">
        <v>1</v>
      </c>
      <c r="AP72" s="4"/>
      <c r="AQ72" s="4">
        <v>0</v>
      </c>
      <c r="AR72" s="4">
        <v>0</v>
      </c>
      <c r="AS72" s="4">
        <v>0</v>
      </c>
      <c r="AT72" s="4">
        <v>63542118.189999998</v>
      </c>
      <c r="AU72" s="4">
        <v>0</v>
      </c>
      <c r="AV72" s="4">
        <v>0</v>
      </c>
      <c r="AW72" s="4">
        <v>372541.67999982962</v>
      </c>
      <c r="AX72" s="4">
        <v>283545.57999999996</v>
      </c>
      <c r="AY72" s="4">
        <v>64198205.449999824</v>
      </c>
      <c r="AZ72" s="4">
        <v>0</v>
      </c>
      <c r="BA72" s="4">
        <v>0</v>
      </c>
      <c r="BB72" s="4">
        <v>32950691.920294166</v>
      </c>
      <c r="BC72" s="4">
        <v>815830.7948585978</v>
      </c>
      <c r="BD72" s="4">
        <v>30431682.734847065</v>
      </c>
      <c r="BE72" s="4">
        <v>64198205.449999824</v>
      </c>
      <c r="BF72" s="4">
        <v>0</v>
      </c>
      <c r="BG72" s="4">
        <v>0</v>
      </c>
      <c r="BH72" s="4">
        <v>786589.74358328327</v>
      </c>
      <c r="BI72" s="4">
        <v>184685.41</v>
      </c>
      <c r="BJ72" s="4">
        <v>0</v>
      </c>
      <c r="BK72" s="4">
        <v>184685.41</v>
      </c>
      <c r="BL72" s="4">
        <v>601904.33358328324</v>
      </c>
      <c r="BM72" s="4">
        <v>0</v>
      </c>
      <c r="BN72" s="4">
        <v>170922.93072038726</v>
      </c>
      <c r="BO72" s="4">
        <v>430981.40286289598</v>
      </c>
      <c r="BP72" s="4">
        <v>177064.39955219219</v>
      </c>
      <c r="BQ72" s="4">
        <v>253917.00331070379</v>
      </c>
      <c r="BR72" s="4">
        <v>3399.06026518617</v>
      </c>
      <c r="BS72" s="4">
        <v>250517.9430455176</v>
      </c>
      <c r="BT72" s="4">
        <v>0</v>
      </c>
      <c r="BU72" s="4">
        <v>601904.33358328324</v>
      </c>
      <c r="BV72" s="4">
        <v>601904.33358328324</v>
      </c>
      <c r="BW72" s="4">
        <v>63810907.269999824</v>
      </c>
      <c r="BX72" s="4">
        <v>245765.75514136918</v>
      </c>
      <c r="BY72" s="4">
        <v>-4752.1879041484208</v>
      </c>
      <c r="BZ72" s="4">
        <v>0</v>
      </c>
      <c r="CA72" s="4">
        <v>0</v>
      </c>
      <c r="CB72" s="4">
        <v>0</v>
      </c>
      <c r="CC72" s="4">
        <v>0</v>
      </c>
      <c r="CD72" s="4">
        <v>0</v>
      </c>
    </row>
    <row r="73" spans="1:82" hidden="1" outlineLevel="1" x14ac:dyDescent="0.2">
      <c r="A73">
        <f t="shared" si="2"/>
        <v>2014</v>
      </c>
      <c r="B73" s="48">
        <v>41671</v>
      </c>
      <c r="C73" s="169">
        <v>0</v>
      </c>
      <c r="D73" s="169">
        <v>0</v>
      </c>
      <c r="E73" s="169">
        <v>543841.08189230773</v>
      </c>
      <c r="F73" s="169">
        <v>0</v>
      </c>
      <c r="G73" s="169">
        <v>6424.8718923076931</v>
      </c>
      <c r="H73" s="169">
        <v>537416.21000000008</v>
      </c>
      <c r="I73" s="169">
        <v>528357.28</v>
      </c>
      <c r="J73" s="169">
        <v>9058.93</v>
      </c>
      <c r="K73" s="169">
        <v>373350</v>
      </c>
      <c r="L73" s="169">
        <v>6272.5</v>
      </c>
      <c r="M73" s="169">
        <v>379622.5</v>
      </c>
      <c r="N73" s="169">
        <v>0</v>
      </c>
      <c r="O73" s="169">
        <v>441339.29000000004</v>
      </c>
      <c r="P73" s="169">
        <v>63542118.189999998</v>
      </c>
      <c r="Q73" s="169">
        <v>63983457.479999997</v>
      </c>
      <c r="R73" s="169">
        <v>144042.35999999999</v>
      </c>
      <c r="S73" s="169">
        <v>0</v>
      </c>
      <c r="T73" s="169">
        <v>0</v>
      </c>
      <c r="U73" s="169">
        <v>516584.03999982961</v>
      </c>
      <c r="V73" s="169">
        <v>3214.6224812481432</v>
      </c>
      <c r="W73" s="267">
        <v>0</v>
      </c>
      <c r="X73" s="169">
        <v>0</v>
      </c>
      <c r="Y73" s="169">
        <v>229307.64</v>
      </c>
      <c r="Z73" s="169">
        <v>0</v>
      </c>
      <c r="AA73" s="169">
        <v>0</v>
      </c>
      <c r="AB73" s="169">
        <v>0</v>
      </c>
      <c r="AC73" s="169">
        <v>0</v>
      </c>
      <c r="AD73" s="169">
        <v>0</v>
      </c>
      <c r="AE73" s="169">
        <v>0</v>
      </c>
      <c r="AF73" s="169">
        <v>0</v>
      </c>
      <c r="AG73" s="169">
        <v>0</v>
      </c>
      <c r="AH73" s="169">
        <v>0</v>
      </c>
      <c r="AI73" s="169">
        <v>7571.4</v>
      </c>
      <c r="AJ73" s="169">
        <v>246518.5343735558</v>
      </c>
      <c r="AK73" s="169">
        <v>246518.53437355586</v>
      </c>
      <c r="AL73" s="4"/>
      <c r="AM73" s="15">
        <v>2</v>
      </c>
      <c r="AN73" s="169" t="str">
        <f>RevReqSumR!AB73</f>
        <v>Oct 2013 - Sep 2014</v>
      </c>
      <c r="AO73" s="276">
        <v>1</v>
      </c>
      <c r="AP73" s="4"/>
      <c r="AQ73" s="4">
        <v>0</v>
      </c>
      <c r="AR73" s="4">
        <v>0</v>
      </c>
      <c r="AS73" s="4">
        <v>0</v>
      </c>
      <c r="AT73" s="4">
        <v>63542118.189999998</v>
      </c>
      <c r="AU73" s="4">
        <v>0</v>
      </c>
      <c r="AV73" s="4">
        <v>0</v>
      </c>
      <c r="AW73" s="4">
        <v>516584.03999982961</v>
      </c>
      <c r="AX73" s="4">
        <v>441339.29000000004</v>
      </c>
      <c r="AY73" s="4">
        <v>64500041.519999824</v>
      </c>
      <c r="AZ73" s="4">
        <v>0</v>
      </c>
      <c r="BA73" s="4">
        <v>0</v>
      </c>
      <c r="BB73" s="4">
        <v>33105613.810762715</v>
      </c>
      <c r="BC73" s="4">
        <v>819666.52763615781</v>
      </c>
      <c r="BD73" s="4">
        <v>30574761.181600954</v>
      </c>
      <c r="BE73" s="4">
        <v>64500041.519999832</v>
      </c>
      <c r="BF73" s="4">
        <v>0</v>
      </c>
      <c r="BG73" s="4">
        <v>0</v>
      </c>
      <c r="BH73" s="4">
        <v>783934.74437355588</v>
      </c>
      <c r="BI73" s="4">
        <v>236879.04</v>
      </c>
      <c r="BJ73" s="4">
        <v>0</v>
      </c>
      <c r="BK73" s="4">
        <v>236879.04</v>
      </c>
      <c r="BL73" s="4">
        <v>547055.70437355584</v>
      </c>
      <c r="BM73" s="4">
        <v>0</v>
      </c>
      <c r="BN73" s="4">
        <v>155347.55116677706</v>
      </c>
      <c r="BO73" s="4">
        <v>391708.15320677881</v>
      </c>
      <c r="BP73" s="4">
        <v>160929.37766347299</v>
      </c>
      <c r="BQ73" s="4">
        <v>230778.77554330582</v>
      </c>
      <c r="BR73" s="4">
        <v>3419.6907484489561</v>
      </c>
      <c r="BS73" s="4">
        <v>227359.08479485687</v>
      </c>
      <c r="BT73" s="4">
        <v>0</v>
      </c>
      <c r="BU73" s="4">
        <v>547055.70437355584</v>
      </c>
      <c r="BV73" s="4">
        <v>547055.70437355584</v>
      </c>
      <c r="BW73" s="4">
        <v>64198205.449999824</v>
      </c>
      <c r="BX73" s="4">
        <v>247257.42222063243</v>
      </c>
      <c r="BY73" s="4">
        <v>19898.337425775564</v>
      </c>
      <c r="BZ73" s="4">
        <v>0</v>
      </c>
      <c r="CA73" s="4">
        <v>0</v>
      </c>
      <c r="CB73" s="4">
        <v>0</v>
      </c>
      <c r="CC73" s="4">
        <v>0</v>
      </c>
      <c r="CD73" s="4">
        <v>0</v>
      </c>
    </row>
    <row r="74" spans="1:82" hidden="1" outlineLevel="1" x14ac:dyDescent="0.2">
      <c r="A74">
        <f t="shared" si="2"/>
        <v>2014</v>
      </c>
      <c r="B74" s="48">
        <v>41699</v>
      </c>
      <c r="C74" s="169">
        <v>0</v>
      </c>
      <c r="D74" s="169">
        <v>0</v>
      </c>
      <c r="E74" s="169">
        <v>603247.44721538457</v>
      </c>
      <c r="F74" s="169">
        <v>0</v>
      </c>
      <c r="G74" s="169">
        <v>7098.187215384617</v>
      </c>
      <c r="H74" s="169">
        <v>596149.26</v>
      </c>
      <c r="I74" s="169">
        <v>586140.97</v>
      </c>
      <c r="J74" s="169">
        <v>10008.290000000001</v>
      </c>
      <c r="K74" s="169">
        <v>323475</v>
      </c>
      <c r="L74" s="169">
        <v>100587.67</v>
      </c>
      <c r="M74" s="169">
        <v>424062.67</v>
      </c>
      <c r="N74" s="169">
        <v>0</v>
      </c>
      <c r="O74" s="169">
        <v>613425.88</v>
      </c>
      <c r="P74" s="169">
        <v>63542118.189999998</v>
      </c>
      <c r="Q74" s="169">
        <v>64155544.07</v>
      </c>
      <c r="R74" s="169">
        <v>124888.59</v>
      </c>
      <c r="S74" s="169">
        <v>515213.80000002665</v>
      </c>
      <c r="T74" s="169">
        <v>-1370.2399999772897</v>
      </c>
      <c r="U74" s="169">
        <v>124888.58999982564</v>
      </c>
      <c r="V74" s="169">
        <v>4750.4468743165107</v>
      </c>
      <c r="W74" s="267">
        <v>5762.08</v>
      </c>
      <c r="X74" s="169">
        <v>0</v>
      </c>
      <c r="Y74" s="169">
        <v>198586.41</v>
      </c>
      <c r="Z74" s="169">
        <v>0</v>
      </c>
      <c r="AA74" s="169">
        <v>0</v>
      </c>
      <c r="AB74" s="169">
        <v>0</v>
      </c>
      <c r="AC74" s="169">
        <v>0</v>
      </c>
      <c r="AD74" s="169">
        <v>0</v>
      </c>
      <c r="AE74" s="169">
        <v>0</v>
      </c>
      <c r="AF74" s="169">
        <v>0</v>
      </c>
      <c r="AG74" s="169">
        <v>0</v>
      </c>
      <c r="AH74" s="169">
        <v>0</v>
      </c>
      <c r="AI74" s="169">
        <v>6963.27</v>
      </c>
      <c r="AJ74" s="169">
        <v>224530.63408967835</v>
      </c>
      <c r="AK74" s="169">
        <v>224530.63408967841</v>
      </c>
      <c r="AL74" s="4"/>
      <c r="AM74" s="15">
        <v>2</v>
      </c>
      <c r="AN74" s="169" t="str">
        <f>RevReqSumR!AB74</f>
        <v>Oct 2013 - Sep 2014</v>
      </c>
      <c r="AO74" s="276">
        <v>1</v>
      </c>
      <c r="AP74" s="4"/>
      <c r="AQ74" s="4">
        <v>0</v>
      </c>
      <c r="AR74" s="4">
        <v>0</v>
      </c>
      <c r="AS74" s="4">
        <v>0</v>
      </c>
      <c r="AT74" s="4">
        <v>63542118.189999998</v>
      </c>
      <c r="AU74" s="4">
        <v>0</v>
      </c>
      <c r="AV74" s="4">
        <v>0</v>
      </c>
      <c r="AW74" s="4">
        <v>124888.58999982564</v>
      </c>
      <c r="AX74" s="4">
        <v>613425.88</v>
      </c>
      <c r="AY74" s="4">
        <v>64280432.659999825</v>
      </c>
      <c r="AZ74" s="4">
        <v>0</v>
      </c>
      <c r="BA74" s="4">
        <v>0</v>
      </c>
      <c r="BB74" s="4">
        <v>32992896.269234814</v>
      </c>
      <c r="BC74" s="4">
        <v>816875.73824327777</v>
      </c>
      <c r="BD74" s="4">
        <v>30470660.652521737</v>
      </c>
      <c r="BE74" s="4">
        <v>64280432.659999825</v>
      </c>
      <c r="BF74" s="4">
        <v>0</v>
      </c>
      <c r="BG74" s="4">
        <v>0</v>
      </c>
      <c r="BH74" s="4">
        <v>820679.8940896783</v>
      </c>
      <c r="BI74" s="4">
        <v>211311.76</v>
      </c>
      <c r="BJ74" s="4">
        <v>0</v>
      </c>
      <c r="BK74" s="4">
        <v>211311.76</v>
      </c>
      <c r="BL74" s="4">
        <v>609368.13408967829</v>
      </c>
      <c r="BM74" s="4">
        <v>-1370.2399999772897</v>
      </c>
      <c r="BN74" s="4">
        <v>172653.32068797306</v>
      </c>
      <c r="BO74" s="4">
        <v>435344.57340172795</v>
      </c>
      <c r="BP74" s="4">
        <v>178856.96453636591</v>
      </c>
      <c r="BQ74" s="4">
        <v>256487.60886536204</v>
      </c>
      <c r="BR74" s="4">
        <v>3435.7688616748947</v>
      </c>
      <c r="BS74" s="4">
        <v>253051.84000368713</v>
      </c>
      <c r="BT74" s="4">
        <v>0</v>
      </c>
      <c r="BU74" s="4">
        <v>607997.894089701</v>
      </c>
      <c r="BV74" s="4">
        <v>607997.89408970112</v>
      </c>
      <c r="BW74" s="4">
        <v>64500041.519999824</v>
      </c>
      <c r="BX74" s="4">
        <v>248419.93460050775</v>
      </c>
      <c r="BY74" s="4">
        <v>-4631.9054031793785</v>
      </c>
      <c r="BZ74" s="4">
        <v>0</v>
      </c>
      <c r="CA74" s="4">
        <v>0</v>
      </c>
      <c r="CB74" s="4">
        <v>0</v>
      </c>
      <c r="CC74" s="4">
        <v>0</v>
      </c>
      <c r="CD74" s="4">
        <v>0</v>
      </c>
    </row>
    <row r="75" spans="1:82" hidden="1" outlineLevel="1" x14ac:dyDescent="0.2">
      <c r="A75">
        <f t="shared" ref="A75:A138" si="3">YEAR(B75)</f>
        <v>2014</v>
      </c>
      <c r="B75" s="48">
        <v>41730</v>
      </c>
      <c r="C75" s="169">
        <v>0</v>
      </c>
      <c r="D75" s="169">
        <v>0</v>
      </c>
      <c r="E75" s="169">
        <v>585006.94907692308</v>
      </c>
      <c r="F75" s="169">
        <v>0</v>
      </c>
      <c r="G75" s="169">
        <v>6808.8990769230777</v>
      </c>
      <c r="H75" s="169">
        <v>578198.05000000005</v>
      </c>
      <c r="I75" s="169">
        <v>568597.65</v>
      </c>
      <c r="J75" s="169">
        <v>9600.4</v>
      </c>
      <c r="K75" s="169">
        <v>1014125</v>
      </c>
      <c r="L75" s="169">
        <v>81669.69</v>
      </c>
      <c r="M75" s="169">
        <v>1095794.69</v>
      </c>
      <c r="N75" s="169">
        <v>0</v>
      </c>
      <c r="O75" s="169">
        <v>95829.240000000165</v>
      </c>
      <c r="P75" s="169">
        <v>63542118.189999998</v>
      </c>
      <c r="Q75" s="169">
        <v>63637947.43</v>
      </c>
      <c r="R75" s="169">
        <v>390043.15</v>
      </c>
      <c r="S75" s="169">
        <v>0</v>
      </c>
      <c r="T75" s="169">
        <v>0</v>
      </c>
      <c r="U75" s="169">
        <v>514931.73999982566</v>
      </c>
      <c r="V75" s="169">
        <v>1254.5393584781955</v>
      </c>
      <c r="W75" s="267">
        <v>0</v>
      </c>
      <c r="X75" s="169">
        <v>0</v>
      </c>
      <c r="Y75" s="169">
        <v>624081.85</v>
      </c>
      <c r="Z75" s="169">
        <v>0</v>
      </c>
      <c r="AA75" s="169">
        <v>0</v>
      </c>
      <c r="AB75" s="169">
        <v>0</v>
      </c>
      <c r="AC75" s="169">
        <v>0</v>
      </c>
      <c r="AD75" s="169">
        <v>0</v>
      </c>
      <c r="AE75" s="169">
        <v>0</v>
      </c>
      <c r="AF75" s="169">
        <v>0</v>
      </c>
      <c r="AG75" s="169">
        <v>0</v>
      </c>
      <c r="AH75" s="169">
        <v>0</v>
      </c>
      <c r="AI75" s="169">
        <v>8044.1699999999992</v>
      </c>
      <c r="AJ75" s="169">
        <v>640189.4584354012</v>
      </c>
      <c r="AK75" s="169">
        <v>640189.45843540132</v>
      </c>
      <c r="AM75" s="15">
        <v>2</v>
      </c>
      <c r="AN75" s="169" t="str">
        <f>RevReqSumR!AB75</f>
        <v>Oct 2013 - Sep 2014</v>
      </c>
      <c r="AO75" s="276">
        <v>1</v>
      </c>
      <c r="AP75" s="8"/>
      <c r="AQ75" s="8">
        <f t="shared" ref="AQ75:AQ99" si="4">Z75</f>
        <v>0</v>
      </c>
      <c r="AR75" s="8">
        <f t="shared" ref="AR75:AR99" si="5">AB75</f>
        <v>0</v>
      </c>
      <c r="AS75" s="8">
        <f t="shared" ref="AS75:AS99" si="6">AC75</f>
        <v>0</v>
      </c>
      <c r="AT75" s="8">
        <f t="shared" ref="AT75:AT99" si="7">P75</f>
        <v>63542118.189999998</v>
      </c>
      <c r="AU75" s="8">
        <v>0</v>
      </c>
      <c r="AW75" s="8">
        <f t="shared" ref="AW75:AW99" si="8">U75</f>
        <v>514931.73999982566</v>
      </c>
      <c r="AX75" s="8">
        <f t="shared" ref="AX75:AX99" si="9">O75</f>
        <v>95829.240000000165</v>
      </c>
      <c r="AY75" s="8">
        <f t="shared" ref="AY75:AY99" si="10">AS75+AT75+AU75+AV75+AW75+AX75</f>
        <v>64152879.169999823</v>
      </c>
      <c r="AZ75" s="8">
        <f t="shared" ref="AZ75:AZ99" si="11">AF75</f>
        <v>0</v>
      </c>
      <c r="BB75" s="8">
        <f t="shared" ref="BB75:BD75" si="12">($AY75-$AZ75)*BB$6</f>
        <v>32927427.527189963</v>
      </c>
      <c r="BC75" s="8">
        <f t="shared" si="12"/>
        <v>815254.78849235782</v>
      </c>
      <c r="BD75" s="8">
        <f t="shared" si="12"/>
        <v>30410196.854317505</v>
      </c>
      <c r="BE75" s="8">
        <f t="shared" ref="BE75:BE99" si="13">AZ75+BB75+BC75+BD75</f>
        <v>64152879.169999823</v>
      </c>
      <c r="BF75" s="8">
        <f t="shared" ref="BF75:BF100" si="14">AY75-BE75</f>
        <v>0</v>
      </c>
      <c r="BH75" s="8">
        <f t="shared" ref="BH75:BH88" si="15">AJ75+H75+X75</f>
        <v>1218387.5084354011</v>
      </c>
      <c r="BI75" s="8">
        <f t="shared" ref="BI75:BI88" si="16">AI75+W75+Y75</f>
        <v>632126.02</v>
      </c>
      <c r="BJ75" s="8">
        <f t="shared" ref="BJ75:BJ88" si="17">AA75</f>
        <v>0</v>
      </c>
      <c r="BK75" s="8">
        <f t="shared" ref="BK75:BK88" si="18">BI75+BJ75</f>
        <v>632126.02</v>
      </c>
      <c r="BL75" s="8">
        <f t="shared" ref="BL75:BL88" si="19">BH75-BK75</f>
        <v>586261.48843540112</v>
      </c>
      <c r="BM75" s="8">
        <f t="shared" ref="BM75:BM88" si="20">T75</f>
        <v>0</v>
      </c>
      <c r="BN75" s="8">
        <f>BW75*WACC!$H$10/12</f>
        <v>168999.1284093225</v>
      </c>
      <c r="BO75" s="8">
        <f t="shared" ref="BO75:BO87" si="21">BL75+BM75-BN75</f>
        <v>417262.36002607865</v>
      </c>
      <c r="BP75" s="8">
        <f t="shared" ref="BP75:BP87" si="22">BO75*$BP$6</f>
        <v>171428.06799311415</v>
      </c>
      <c r="BQ75" s="8">
        <f t="shared" ref="BQ75:BQ87" si="23">BO75-BP75</f>
        <v>245834.2920329645</v>
      </c>
      <c r="BR75" s="8">
        <f>BW75*WACC!$H$11/12</f>
        <v>3424.0708028030731</v>
      </c>
      <c r="BS75" s="8">
        <f t="shared" ref="BS75:BS87" si="24">BQ75-BR75</f>
        <v>242410.22123016143</v>
      </c>
      <c r="BT75" s="8"/>
      <c r="BU75" s="8">
        <f t="shared" ref="BU75:BU87" si="25">BH75-BK75+BM75</f>
        <v>586261.48843540112</v>
      </c>
      <c r="BV75" s="8">
        <f t="shared" ref="BV75:BV87" si="26">E75+V75+AH75</f>
        <v>586261.48843540123</v>
      </c>
      <c r="BW75" s="8">
        <f t="shared" ref="BW75:BW87" si="27">((AG74+AG75)/2+AT74+AU74+AW74+AX74)</f>
        <v>64280432.659999825</v>
      </c>
      <c r="BX75" s="8">
        <f>BW75*WACC!$H$12/12</f>
        <v>247574.11780173914</v>
      </c>
      <c r="BY75" s="8">
        <f t="shared" ref="BY75:BY87" si="28">BX75-BS75</f>
        <v>5163.8965715777013</v>
      </c>
    </row>
    <row r="76" spans="1:82" hidden="1" outlineLevel="1" x14ac:dyDescent="0.2">
      <c r="A76">
        <f t="shared" si="3"/>
        <v>2014</v>
      </c>
      <c r="B76" s="48">
        <v>41760</v>
      </c>
      <c r="C76" s="169">
        <v>0</v>
      </c>
      <c r="D76" s="169">
        <v>0</v>
      </c>
      <c r="E76" s="169">
        <v>600057.21710769238</v>
      </c>
      <c r="F76" s="169">
        <v>0</v>
      </c>
      <c r="G76" s="169">
        <v>6879.1271076923085</v>
      </c>
      <c r="H76" s="169">
        <v>593178.09000000008</v>
      </c>
      <c r="I76" s="169">
        <v>583478.67000000004</v>
      </c>
      <c r="J76" s="169">
        <v>9699.42</v>
      </c>
      <c r="K76" s="169">
        <v>1311950</v>
      </c>
      <c r="L76" s="169">
        <v>33433</v>
      </c>
      <c r="M76" s="169">
        <v>689007.33000000031</v>
      </c>
      <c r="N76" s="169">
        <v>656375.66999999969</v>
      </c>
      <c r="O76" s="169">
        <v>0</v>
      </c>
      <c r="P76" s="169">
        <v>62885742.519999996</v>
      </c>
      <c r="Q76" s="169">
        <v>62885742.519999996</v>
      </c>
      <c r="R76" s="169">
        <v>499949.62</v>
      </c>
      <c r="S76" s="169">
        <v>0</v>
      </c>
      <c r="T76" s="169">
        <v>0</v>
      </c>
      <c r="U76" s="169">
        <v>1014881.3599998257</v>
      </c>
      <c r="V76" s="169">
        <v>5006.2580547192501</v>
      </c>
      <c r="W76" s="267">
        <v>0</v>
      </c>
      <c r="X76" s="169">
        <v>0</v>
      </c>
      <c r="Y76" s="169">
        <v>812000.37999997952</v>
      </c>
      <c r="Z76" s="169">
        <v>0</v>
      </c>
      <c r="AA76" s="169">
        <v>0</v>
      </c>
      <c r="AB76" s="169">
        <v>0</v>
      </c>
      <c r="AC76" s="169">
        <v>0</v>
      </c>
      <c r="AD76" s="169">
        <v>0</v>
      </c>
      <c r="AE76" s="169">
        <v>0</v>
      </c>
      <c r="AF76" s="169">
        <v>0</v>
      </c>
      <c r="AG76" s="169">
        <v>0</v>
      </c>
      <c r="AH76" s="169">
        <v>0</v>
      </c>
      <c r="AI76" s="169">
        <v>7360.6600000000008</v>
      </c>
      <c r="AJ76" s="169">
        <v>831246.42516239127</v>
      </c>
      <c r="AK76" s="169">
        <v>831246.42516239116</v>
      </c>
      <c r="AM76" s="15">
        <v>1</v>
      </c>
      <c r="AN76" s="169" t="str">
        <f>RevReqSumR!AB76</f>
        <v>Oct 2013 - Sep 2014</v>
      </c>
      <c r="AO76" s="276">
        <v>1</v>
      </c>
      <c r="AP76" s="8"/>
      <c r="AQ76" s="8">
        <f t="shared" si="4"/>
        <v>0</v>
      </c>
      <c r="AR76" s="8">
        <f t="shared" si="5"/>
        <v>0</v>
      </c>
      <c r="AS76" s="8">
        <f t="shared" si="6"/>
        <v>0</v>
      </c>
      <c r="AT76" s="8">
        <f t="shared" si="7"/>
        <v>62885742.519999996</v>
      </c>
      <c r="AU76" s="8">
        <v>0</v>
      </c>
      <c r="AW76" s="8">
        <f t="shared" si="8"/>
        <v>1014881.3599998257</v>
      </c>
      <c r="AX76" s="8">
        <f t="shared" si="9"/>
        <v>0</v>
      </c>
      <c r="AY76" s="8">
        <f t="shared" si="10"/>
        <v>63900623.879999824</v>
      </c>
      <c r="AZ76" s="8">
        <f t="shared" si="11"/>
        <v>0</v>
      </c>
      <c r="BB76" s="8">
        <f t="shared" ref="BB76:BD95" si="29">($AY76-$AZ76)*BB$6</f>
        <v>32797953.715768114</v>
      </c>
      <c r="BC76" s="8">
        <f t="shared" si="29"/>
        <v>812049.1282670378</v>
      </c>
      <c r="BD76" s="8">
        <f t="shared" si="29"/>
        <v>30290621.035964675</v>
      </c>
      <c r="BE76" s="8">
        <f t="shared" si="13"/>
        <v>63900623.879999824</v>
      </c>
      <c r="BF76" s="8">
        <f t="shared" si="14"/>
        <v>0</v>
      </c>
      <c r="BH76" s="8">
        <f t="shared" si="15"/>
        <v>1424424.5151623914</v>
      </c>
      <c r="BI76" s="8">
        <f t="shared" si="16"/>
        <v>819361.03999997955</v>
      </c>
      <c r="BJ76" s="8">
        <f t="shared" si="17"/>
        <v>0</v>
      </c>
      <c r="BK76" s="8">
        <f t="shared" si="18"/>
        <v>819361.03999997955</v>
      </c>
      <c r="BL76" s="8">
        <f t="shared" si="19"/>
        <v>605063.47516241181</v>
      </c>
      <c r="BM76" s="8">
        <f t="shared" si="20"/>
        <v>0</v>
      </c>
      <c r="BN76" s="8">
        <f>BW76*WACC!$H$10/12</f>
        <v>168663.77863422706</v>
      </c>
      <c r="BO76" s="8">
        <f t="shared" si="21"/>
        <v>436399.69652818475</v>
      </c>
      <c r="BP76" s="8">
        <f t="shared" si="22"/>
        <v>179290.45132163941</v>
      </c>
      <c r="BQ76" s="8">
        <f t="shared" si="23"/>
        <v>257109.24520654534</v>
      </c>
      <c r="BR76" s="8">
        <f>BW76*WACC!$H$11/12</f>
        <v>3417.2763217637998</v>
      </c>
      <c r="BS76" s="8">
        <f t="shared" si="24"/>
        <v>253691.96888478153</v>
      </c>
      <c r="BT76" s="8"/>
      <c r="BU76" s="8">
        <f t="shared" si="25"/>
        <v>605063.47516241181</v>
      </c>
      <c r="BV76" s="8">
        <f t="shared" si="26"/>
        <v>605063.47516241169</v>
      </c>
      <c r="BW76" s="8">
        <f t="shared" si="27"/>
        <v>64152879.169999823</v>
      </c>
      <c r="BX76" s="8">
        <f>BW76*WACC!$H$12/12</f>
        <v>247082.84944132974</v>
      </c>
      <c r="BY76" s="8">
        <f t="shared" si="28"/>
        <v>-6609.119443451782</v>
      </c>
    </row>
    <row r="77" spans="1:82" hidden="1" outlineLevel="1" x14ac:dyDescent="0.2">
      <c r="A77">
        <f t="shared" si="3"/>
        <v>2014</v>
      </c>
      <c r="B77" s="48">
        <v>41791</v>
      </c>
      <c r="C77" s="169">
        <v>0</v>
      </c>
      <c r="D77" s="169">
        <v>0</v>
      </c>
      <c r="E77" s="169">
        <v>573845.50260000001</v>
      </c>
      <c r="F77" s="169">
        <v>0</v>
      </c>
      <c r="G77" s="169">
        <v>6470.8726000000015</v>
      </c>
      <c r="H77" s="169">
        <v>567374.63</v>
      </c>
      <c r="I77" s="169">
        <v>558250.84</v>
      </c>
      <c r="J77" s="169">
        <v>9123.7900000000009</v>
      </c>
      <c r="K77" s="169">
        <v>1274900</v>
      </c>
      <c r="L77" s="169">
        <v>1097.4100000000001</v>
      </c>
      <c r="M77" s="169">
        <v>567374.63</v>
      </c>
      <c r="N77" s="169">
        <v>708622.77999999991</v>
      </c>
      <c r="O77" s="169">
        <v>0</v>
      </c>
      <c r="P77" s="169">
        <v>62177119.739999995</v>
      </c>
      <c r="Q77" s="169">
        <v>62177119.739999995</v>
      </c>
      <c r="R77" s="169">
        <v>490152.08</v>
      </c>
      <c r="S77" s="169">
        <v>1059262.2</v>
      </c>
      <c r="T77" s="169">
        <v>44380.840000065975</v>
      </c>
      <c r="U77" s="169">
        <v>490152.07999989181</v>
      </c>
      <c r="V77" s="169">
        <v>1380.2426681686068</v>
      </c>
      <c r="W77" s="267">
        <v>10446.18</v>
      </c>
      <c r="X77" s="169">
        <v>0</v>
      </c>
      <c r="Y77" s="169">
        <v>784747.92</v>
      </c>
      <c r="Z77" s="169">
        <v>0</v>
      </c>
      <c r="AA77" s="169">
        <v>0</v>
      </c>
      <c r="AB77" s="169">
        <v>0</v>
      </c>
      <c r="AC77" s="169">
        <v>0</v>
      </c>
      <c r="AD77" s="169">
        <v>0</v>
      </c>
      <c r="AE77" s="169">
        <v>0</v>
      </c>
      <c r="AF77" s="169">
        <v>0</v>
      </c>
      <c r="AG77" s="169">
        <v>0</v>
      </c>
      <c r="AH77" s="169">
        <v>0</v>
      </c>
      <c r="AI77" s="169">
        <v>5688.14</v>
      </c>
      <c r="AJ77" s="169">
        <v>764352.51526810252</v>
      </c>
      <c r="AK77" s="169">
        <v>764352.51526810264</v>
      </c>
      <c r="AM77" s="15">
        <v>2</v>
      </c>
      <c r="AN77" s="169" t="str">
        <f>RevReqSumR!AB77</f>
        <v>Oct 2013 - Sep 2014</v>
      </c>
      <c r="AO77" s="276">
        <v>1</v>
      </c>
      <c r="AP77" s="8"/>
      <c r="AQ77" s="8">
        <f t="shared" si="4"/>
        <v>0</v>
      </c>
      <c r="AR77" s="8">
        <f t="shared" si="5"/>
        <v>0</v>
      </c>
      <c r="AS77" s="8">
        <f t="shared" si="6"/>
        <v>0</v>
      </c>
      <c r="AT77" s="8">
        <f t="shared" si="7"/>
        <v>62177119.739999995</v>
      </c>
      <c r="AU77" s="8">
        <v>0</v>
      </c>
      <c r="AW77" s="8">
        <f t="shared" si="8"/>
        <v>490152.07999989181</v>
      </c>
      <c r="AX77" s="8">
        <f t="shared" si="9"/>
        <v>0</v>
      </c>
      <c r="AY77" s="8">
        <f t="shared" si="10"/>
        <v>62667271.819999889</v>
      </c>
      <c r="AZ77" s="8">
        <f t="shared" si="11"/>
        <v>0</v>
      </c>
      <c r="BB77" s="8">
        <f t="shared" si="29"/>
        <v>32164917.270692248</v>
      </c>
      <c r="BC77" s="8">
        <f t="shared" si="29"/>
        <v>796375.6902885586</v>
      </c>
      <c r="BD77" s="8">
        <f t="shared" si="29"/>
        <v>29705978.859019086</v>
      </c>
      <c r="BE77" s="8">
        <f t="shared" si="13"/>
        <v>62667271.819999889</v>
      </c>
      <c r="BF77" s="8">
        <f t="shared" si="14"/>
        <v>0</v>
      </c>
      <c r="BH77" s="8">
        <f t="shared" si="15"/>
        <v>1331727.1452681026</v>
      </c>
      <c r="BI77" s="8">
        <f t="shared" si="16"/>
        <v>800882.24</v>
      </c>
      <c r="BJ77" s="8">
        <f t="shared" si="17"/>
        <v>0</v>
      </c>
      <c r="BK77" s="8">
        <f t="shared" si="18"/>
        <v>800882.24</v>
      </c>
      <c r="BL77" s="8">
        <f t="shared" si="19"/>
        <v>530844.90526810265</v>
      </c>
      <c r="BM77" s="8">
        <f t="shared" si="20"/>
        <v>44380.840000065975</v>
      </c>
      <c r="BN77" s="8">
        <f>BW77*WACC!$H$10/12</f>
        <v>168000.57643750057</v>
      </c>
      <c r="BO77" s="8">
        <f t="shared" si="21"/>
        <v>407225.16883066809</v>
      </c>
      <c r="BP77" s="8">
        <f t="shared" si="22"/>
        <v>167304.38836239168</v>
      </c>
      <c r="BQ77" s="8">
        <f t="shared" si="23"/>
        <v>239920.78046827641</v>
      </c>
      <c r="BR77" s="8">
        <f>BW77*WACC!$H$11/12</f>
        <v>3403.839262652667</v>
      </c>
      <c r="BS77" s="8">
        <f t="shared" si="24"/>
        <v>236516.94120562373</v>
      </c>
      <c r="BT77" s="8"/>
      <c r="BU77" s="8">
        <f t="shared" si="25"/>
        <v>575225.74526816863</v>
      </c>
      <c r="BV77" s="8">
        <f t="shared" si="26"/>
        <v>575225.74526816863</v>
      </c>
      <c r="BW77" s="8">
        <f t="shared" si="27"/>
        <v>63900623.879999824</v>
      </c>
      <c r="BX77" s="8">
        <f>BW77*WACC!$H$12/12</f>
        <v>246111.29591721299</v>
      </c>
      <c r="BY77" s="8">
        <f t="shared" si="28"/>
        <v>9594.3547115892579</v>
      </c>
    </row>
    <row r="78" spans="1:82" hidden="1" outlineLevel="1" x14ac:dyDescent="0.2">
      <c r="A78">
        <f t="shared" si="3"/>
        <v>2014</v>
      </c>
      <c r="B78" s="48">
        <v>41821</v>
      </c>
      <c r="C78" s="169">
        <v>0</v>
      </c>
      <c r="D78" s="169">
        <v>0</v>
      </c>
      <c r="E78" s="169">
        <v>586099.56267692312</v>
      </c>
      <c r="F78" s="169">
        <v>0</v>
      </c>
      <c r="G78" s="169">
        <v>6526.582676923078</v>
      </c>
      <c r="H78" s="169">
        <v>579572.98</v>
      </c>
      <c r="I78" s="169">
        <v>570370.64</v>
      </c>
      <c r="J78" s="169">
        <v>9202.34</v>
      </c>
      <c r="K78" s="169">
        <v>1424050</v>
      </c>
      <c r="L78" s="169">
        <v>74734.25</v>
      </c>
      <c r="M78" s="169">
        <v>579572.98</v>
      </c>
      <c r="N78" s="169">
        <v>919211.27</v>
      </c>
      <c r="O78" s="169">
        <v>0</v>
      </c>
      <c r="P78" s="169">
        <v>61257908.469999991</v>
      </c>
      <c r="Q78" s="169">
        <v>61257908.469999991</v>
      </c>
      <c r="R78" s="169">
        <v>547284.9</v>
      </c>
      <c r="S78" s="169">
        <v>446427.77999999997</v>
      </c>
      <c r="T78" s="169">
        <v>-44637.049999991374</v>
      </c>
      <c r="U78" s="169">
        <v>546372.14999990049</v>
      </c>
      <c r="V78" s="169">
        <v>2245.8229264480169</v>
      </c>
      <c r="W78" s="267">
        <v>10182.780000000001</v>
      </c>
      <c r="X78" s="169">
        <v>0</v>
      </c>
      <c r="Y78" s="169">
        <v>876765.1</v>
      </c>
      <c r="Z78" s="169">
        <v>0</v>
      </c>
      <c r="AA78" s="169">
        <v>0</v>
      </c>
      <c r="AB78" s="169">
        <v>0</v>
      </c>
      <c r="AC78" s="169">
        <v>0</v>
      </c>
      <c r="AD78" s="169">
        <v>0</v>
      </c>
      <c r="AE78" s="169">
        <v>0</v>
      </c>
      <c r="AF78" s="169">
        <v>0</v>
      </c>
      <c r="AG78" s="169">
        <v>0</v>
      </c>
      <c r="AH78" s="169">
        <v>0</v>
      </c>
      <c r="AI78" s="169">
        <v>7761.58</v>
      </c>
      <c r="AJ78" s="169">
        <v>948118.91560336249</v>
      </c>
      <c r="AK78" s="169">
        <v>948118.91560336237</v>
      </c>
      <c r="AM78" s="15">
        <v>2</v>
      </c>
      <c r="AN78" s="169" t="str">
        <f>RevReqSumR!AB78</f>
        <v>Oct 2013 - Sep 2014</v>
      </c>
      <c r="AO78" s="276">
        <v>1</v>
      </c>
      <c r="AP78" s="8"/>
      <c r="AQ78" s="8">
        <f t="shared" si="4"/>
        <v>0</v>
      </c>
      <c r="AR78" s="8">
        <f t="shared" si="5"/>
        <v>0</v>
      </c>
      <c r="AS78" s="8">
        <f t="shared" si="6"/>
        <v>0</v>
      </c>
      <c r="AT78" s="8">
        <f t="shared" si="7"/>
        <v>61257908.469999991</v>
      </c>
      <c r="AU78" s="8">
        <v>0</v>
      </c>
      <c r="AW78" s="8">
        <f t="shared" si="8"/>
        <v>546372.14999990049</v>
      </c>
      <c r="AX78" s="8">
        <f t="shared" si="9"/>
        <v>0</v>
      </c>
      <c r="AY78" s="8">
        <f t="shared" si="10"/>
        <v>61804280.619999893</v>
      </c>
      <c r="AZ78" s="8">
        <f t="shared" si="11"/>
        <v>0</v>
      </c>
      <c r="BB78" s="8">
        <f t="shared" si="29"/>
        <v>31721974.092424251</v>
      </c>
      <c r="BC78" s="8">
        <f t="shared" si="29"/>
        <v>785408.79811895872</v>
      </c>
      <c r="BD78" s="8">
        <f t="shared" si="29"/>
        <v>29296897.729456689</v>
      </c>
      <c r="BE78" s="8">
        <f t="shared" si="13"/>
        <v>61804280.6199999</v>
      </c>
      <c r="BF78" s="8">
        <f t="shared" si="14"/>
        <v>0</v>
      </c>
      <c r="BH78" s="8">
        <f t="shared" si="15"/>
        <v>1527691.8956033625</v>
      </c>
      <c r="BI78" s="8">
        <f t="shared" si="16"/>
        <v>894709.46</v>
      </c>
      <c r="BJ78" s="8">
        <f t="shared" si="17"/>
        <v>0</v>
      </c>
      <c r="BK78" s="8">
        <f t="shared" si="18"/>
        <v>894709.46</v>
      </c>
      <c r="BL78" s="8">
        <f t="shared" si="19"/>
        <v>632982.43560336251</v>
      </c>
      <c r="BM78" s="8">
        <f t="shared" si="20"/>
        <v>-44637.049999991374</v>
      </c>
      <c r="BN78" s="8">
        <f>BW78*WACC!$H$10/12</f>
        <v>164757.98122560591</v>
      </c>
      <c r="BO78" s="8">
        <f t="shared" si="21"/>
        <v>423587.40437776514</v>
      </c>
      <c r="BP78" s="8">
        <f t="shared" si="22"/>
        <v>174026.64921456101</v>
      </c>
      <c r="BQ78" s="8">
        <f t="shared" si="23"/>
        <v>249560.75516320413</v>
      </c>
      <c r="BR78" s="8">
        <f>BW78*WACC!$H$11/12</f>
        <v>3338.1414351262083</v>
      </c>
      <c r="BS78" s="8">
        <f t="shared" si="24"/>
        <v>246222.61372807791</v>
      </c>
      <c r="BT78" s="8"/>
      <c r="BU78" s="8">
        <f t="shared" si="25"/>
        <v>588345.38560337108</v>
      </c>
      <c r="BV78" s="8">
        <f t="shared" si="26"/>
        <v>588345.38560337108</v>
      </c>
      <c r="BW78" s="8">
        <f t="shared" si="27"/>
        <v>62667271.819999889</v>
      </c>
      <c r="BX78" s="8">
        <f>BW78*WACC!$H$12/12</f>
        <v>241361.0782295301</v>
      </c>
      <c r="BY78" s="8">
        <f t="shared" si="28"/>
        <v>-4861.5354985478043</v>
      </c>
    </row>
    <row r="79" spans="1:82" hidden="1" outlineLevel="1" x14ac:dyDescent="0.2">
      <c r="A79">
        <f t="shared" si="3"/>
        <v>2014</v>
      </c>
      <c r="B79" s="48">
        <v>41852</v>
      </c>
      <c r="C79" s="169">
        <v>0</v>
      </c>
      <c r="D79" s="169">
        <v>0</v>
      </c>
      <c r="E79" s="169">
        <v>577595.95430769236</v>
      </c>
      <c r="F79" s="169">
        <v>0</v>
      </c>
      <c r="G79" s="169">
        <v>6337.5443076923084</v>
      </c>
      <c r="H79" s="169">
        <v>571258.41</v>
      </c>
      <c r="I79" s="169">
        <v>562322.61</v>
      </c>
      <c r="J79" s="169">
        <v>8935.7999999999993</v>
      </c>
      <c r="K79" s="169">
        <v>1392700</v>
      </c>
      <c r="L79" s="169">
        <v>1014.25</v>
      </c>
      <c r="M79" s="169">
        <v>571258.41</v>
      </c>
      <c r="N79" s="169">
        <v>822455.84</v>
      </c>
      <c r="O79" s="169">
        <v>0</v>
      </c>
      <c r="P79" s="169">
        <v>60435452.629999988</v>
      </c>
      <c r="Q79" s="169">
        <v>60435452.629999988</v>
      </c>
      <c r="R79" s="169">
        <v>527642.72</v>
      </c>
      <c r="S79" s="169">
        <v>0</v>
      </c>
      <c r="T79" s="169">
        <v>0</v>
      </c>
      <c r="U79" s="169">
        <v>1074014.8699999005</v>
      </c>
      <c r="V79" s="169">
        <v>5311.3556423658265</v>
      </c>
      <c r="W79" s="267">
        <v>0</v>
      </c>
      <c r="X79" s="169">
        <v>0</v>
      </c>
      <c r="Y79" s="169">
        <v>865057.28000000003</v>
      </c>
      <c r="Z79" s="169">
        <v>0</v>
      </c>
      <c r="AA79" s="169">
        <v>0</v>
      </c>
      <c r="AB79" s="169">
        <v>0</v>
      </c>
      <c r="AC79" s="169">
        <v>0</v>
      </c>
      <c r="AD79" s="169">
        <v>0</v>
      </c>
      <c r="AE79" s="169">
        <v>0</v>
      </c>
      <c r="AF79" s="169">
        <v>0</v>
      </c>
      <c r="AG79" s="169">
        <v>0</v>
      </c>
      <c r="AH79" s="169">
        <v>0</v>
      </c>
      <c r="AI79" s="169">
        <v>8606.2199999999993</v>
      </c>
      <c r="AJ79" s="169">
        <v>885312.39995005832</v>
      </c>
      <c r="AK79" s="169">
        <v>885312.39995005808</v>
      </c>
      <c r="AM79" s="15">
        <v>2</v>
      </c>
      <c r="AN79" s="169" t="str">
        <f>RevReqSumR!AB79</f>
        <v>Oct 2013 - Sep 2014</v>
      </c>
      <c r="AO79" s="276">
        <v>1</v>
      </c>
      <c r="AP79" s="8"/>
      <c r="AQ79" s="8">
        <f t="shared" si="4"/>
        <v>0</v>
      </c>
      <c r="AR79" s="8">
        <f t="shared" si="5"/>
        <v>0</v>
      </c>
      <c r="AS79" s="8">
        <f t="shared" si="6"/>
        <v>0</v>
      </c>
      <c r="AT79" s="8">
        <f t="shared" si="7"/>
        <v>60435452.629999988</v>
      </c>
      <c r="AU79" s="8">
        <v>0</v>
      </c>
      <c r="AW79" s="8">
        <f t="shared" si="8"/>
        <v>1074014.8699999005</v>
      </c>
      <c r="AX79" s="8">
        <f t="shared" si="9"/>
        <v>0</v>
      </c>
      <c r="AY79" s="8">
        <f t="shared" si="10"/>
        <v>61509467.499999888</v>
      </c>
      <c r="AZ79" s="8">
        <f t="shared" si="11"/>
        <v>0</v>
      </c>
      <c r="BB79" s="8">
        <f t="shared" si="29"/>
        <v>31570656.836387448</v>
      </c>
      <c r="BC79" s="8">
        <f t="shared" si="29"/>
        <v>781662.31298999861</v>
      </c>
      <c r="BD79" s="8">
        <f t="shared" si="29"/>
        <v>29157148.350622445</v>
      </c>
      <c r="BE79" s="8">
        <f t="shared" si="13"/>
        <v>61509467.499999896</v>
      </c>
      <c r="BF79" s="8">
        <f t="shared" si="14"/>
        <v>0</v>
      </c>
      <c r="BH79" s="8">
        <f t="shared" si="15"/>
        <v>1456570.8099500583</v>
      </c>
      <c r="BI79" s="8">
        <f t="shared" si="16"/>
        <v>873663.5</v>
      </c>
      <c r="BJ79" s="8">
        <f t="shared" si="17"/>
        <v>0</v>
      </c>
      <c r="BK79" s="8">
        <f t="shared" si="18"/>
        <v>873663.5</v>
      </c>
      <c r="BL79" s="8">
        <f t="shared" si="19"/>
        <v>582907.30995005835</v>
      </c>
      <c r="BM79" s="8">
        <f t="shared" si="20"/>
        <v>0</v>
      </c>
      <c r="BN79" s="8">
        <f>BW79*WACC!$H$10/12</f>
        <v>162489.098540943</v>
      </c>
      <c r="BO79" s="8">
        <f t="shared" si="21"/>
        <v>420418.21140911535</v>
      </c>
      <c r="BP79" s="8">
        <f t="shared" si="22"/>
        <v>172724.61797532093</v>
      </c>
      <c r="BQ79" s="8">
        <f t="shared" si="23"/>
        <v>247693.59343379442</v>
      </c>
      <c r="BR79" s="8">
        <f>BW79*WACC!$H$11/12</f>
        <v>3292.1718787819682</v>
      </c>
      <c r="BS79" s="8">
        <f t="shared" si="24"/>
        <v>244401.42155501246</v>
      </c>
      <c r="BT79" s="8"/>
      <c r="BU79" s="8">
        <f t="shared" si="25"/>
        <v>582907.30995005835</v>
      </c>
      <c r="BV79" s="8">
        <f t="shared" si="26"/>
        <v>582907.30995005823</v>
      </c>
      <c r="BW79" s="8">
        <f t="shared" si="27"/>
        <v>61804280.619999893</v>
      </c>
      <c r="BX79" s="8">
        <f>BW79*WACC!$H$12/12</f>
        <v>238037.29405183563</v>
      </c>
      <c r="BY79" s="8">
        <f t="shared" si="28"/>
        <v>-6364.1275031768309</v>
      </c>
    </row>
    <row r="80" spans="1:82" hidden="1" outlineLevel="1" x14ac:dyDescent="0.2">
      <c r="A80">
        <f t="shared" si="3"/>
        <v>2014</v>
      </c>
      <c r="B80" s="48">
        <v>41883</v>
      </c>
      <c r="C80" s="169">
        <v>0</v>
      </c>
      <c r="D80" s="169">
        <v>0</v>
      </c>
      <c r="E80" s="169">
        <v>551456.57246153848</v>
      </c>
      <c r="F80" s="169">
        <v>0</v>
      </c>
      <c r="G80" s="169">
        <v>5945.5524615384629</v>
      </c>
      <c r="H80" s="169">
        <v>545511.02</v>
      </c>
      <c r="I80" s="169">
        <v>537127.92000000004</v>
      </c>
      <c r="J80" s="169">
        <v>8383.1</v>
      </c>
      <c r="K80" s="169">
        <v>1338550</v>
      </c>
      <c r="L80" s="169">
        <v>406.25</v>
      </c>
      <c r="M80" s="169">
        <v>545511.02</v>
      </c>
      <c r="N80" s="169">
        <v>793445.23</v>
      </c>
      <c r="O80" s="169">
        <v>0</v>
      </c>
      <c r="P80" s="169">
        <v>59642007.399999991</v>
      </c>
      <c r="Q80" s="169">
        <v>59642007.399999991</v>
      </c>
      <c r="R80" s="169">
        <v>504788.34</v>
      </c>
      <c r="S80" s="169">
        <v>0</v>
      </c>
      <c r="T80" s="169">
        <v>0</v>
      </c>
      <c r="U80" s="169">
        <v>1578803.2099999005</v>
      </c>
      <c r="V80" s="169">
        <v>9956.4190347768235</v>
      </c>
      <c r="W80" s="267">
        <v>-6563.19</v>
      </c>
      <c r="X80" s="169">
        <v>0</v>
      </c>
      <c r="Y80" s="169">
        <v>833761.66</v>
      </c>
      <c r="Z80" s="169">
        <v>0</v>
      </c>
      <c r="AA80" s="169">
        <v>0</v>
      </c>
      <c r="AB80" s="169">
        <v>0</v>
      </c>
      <c r="AC80" s="169">
        <v>0</v>
      </c>
      <c r="AD80" s="169">
        <v>0</v>
      </c>
      <c r="AE80" s="169">
        <v>0</v>
      </c>
      <c r="AF80" s="169">
        <v>0</v>
      </c>
      <c r="AG80" s="169">
        <v>0</v>
      </c>
      <c r="AH80" s="169">
        <v>0</v>
      </c>
      <c r="AI80" s="169">
        <v>6403.96</v>
      </c>
      <c r="AJ80" s="169">
        <v>849504.40149631526</v>
      </c>
      <c r="AK80" s="169">
        <v>849504.40149631526</v>
      </c>
      <c r="AM80" s="15">
        <v>2</v>
      </c>
      <c r="AN80" s="169" t="str">
        <f>RevReqSumR!AB80</f>
        <v>Oct 2013 - Sep 2014</v>
      </c>
      <c r="AO80" s="276">
        <v>1</v>
      </c>
      <c r="AP80" s="8"/>
      <c r="AQ80" s="8">
        <f t="shared" si="4"/>
        <v>0</v>
      </c>
      <c r="AR80" s="8">
        <f t="shared" si="5"/>
        <v>0</v>
      </c>
      <c r="AS80" s="8">
        <f t="shared" si="6"/>
        <v>0</v>
      </c>
      <c r="AT80" s="8">
        <f t="shared" si="7"/>
        <v>59642007.399999991</v>
      </c>
      <c r="AU80" s="8">
        <v>0</v>
      </c>
      <c r="AW80" s="8">
        <f t="shared" si="8"/>
        <v>1578803.2099999005</v>
      </c>
      <c r="AX80" s="8">
        <f t="shared" si="9"/>
        <v>0</v>
      </c>
      <c r="AY80" s="8">
        <f t="shared" si="10"/>
        <v>61220810.609999895</v>
      </c>
      <c r="AZ80" s="8">
        <f t="shared" si="11"/>
        <v>0</v>
      </c>
      <c r="BB80" s="8">
        <f t="shared" si="29"/>
        <v>31422499.357741602</v>
      </c>
      <c r="BC80" s="8">
        <f t="shared" si="29"/>
        <v>777994.0612318787</v>
      </c>
      <c r="BD80" s="8">
        <f t="shared" si="29"/>
        <v>29020317.191026419</v>
      </c>
      <c r="BE80" s="8">
        <f t="shared" si="13"/>
        <v>61220810.609999895</v>
      </c>
      <c r="BF80" s="8">
        <f t="shared" si="14"/>
        <v>0</v>
      </c>
      <c r="BH80" s="8">
        <f t="shared" si="15"/>
        <v>1395015.4214963154</v>
      </c>
      <c r="BI80" s="8">
        <f t="shared" si="16"/>
        <v>833602.43</v>
      </c>
      <c r="BJ80" s="8">
        <f t="shared" si="17"/>
        <v>0</v>
      </c>
      <c r="BK80" s="8">
        <f t="shared" si="18"/>
        <v>833602.43</v>
      </c>
      <c r="BL80" s="8">
        <f t="shared" si="19"/>
        <v>561412.99149631534</v>
      </c>
      <c r="BM80" s="8">
        <f t="shared" si="20"/>
        <v>0</v>
      </c>
      <c r="BN80" s="8">
        <f>BW80*WACC!$H$10/12</f>
        <v>161714.00792219804</v>
      </c>
      <c r="BO80" s="8">
        <f t="shared" si="21"/>
        <v>399698.9835741173</v>
      </c>
      <c r="BP80" s="8">
        <f t="shared" si="22"/>
        <v>164212.33041159034</v>
      </c>
      <c r="BQ80" s="8">
        <f t="shared" si="23"/>
        <v>235486.65316252696</v>
      </c>
      <c r="BR80" s="8">
        <f>BW80*WACC!$H$11/12</f>
        <v>3276.4678619497445</v>
      </c>
      <c r="BS80" s="8">
        <f t="shared" si="24"/>
        <v>232210.1853005772</v>
      </c>
      <c r="BT80" s="8"/>
      <c r="BU80" s="8">
        <f t="shared" si="25"/>
        <v>561412.99149631534</v>
      </c>
      <c r="BV80" s="8">
        <f t="shared" si="26"/>
        <v>561412.99149631534</v>
      </c>
      <c r="BW80" s="8">
        <f t="shared" si="27"/>
        <v>61509467.499999888</v>
      </c>
      <c r="BX80" s="8">
        <f>BW80*WACC!$H$12/12</f>
        <v>236901.83034880739</v>
      </c>
      <c r="BY80" s="8">
        <f t="shared" si="28"/>
        <v>4691.645048230188</v>
      </c>
    </row>
    <row r="81" spans="1:77" hidden="1" outlineLevel="1" x14ac:dyDescent="0.2">
      <c r="A81">
        <f t="shared" si="3"/>
        <v>2014</v>
      </c>
      <c r="B81" s="48">
        <v>41913</v>
      </c>
      <c r="C81" s="169">
        <v>0</v>
      </c>
      <c r="D81" s="169">
        <v>0</v>
      </c>
      <c r="E81" s="169">
        <v>562452.69392307696</v>
      </c>
      <c r="F81" s="169">
        <v>0</v>
      </c>
      <c r="G81" s="169">
        <v>5962.1839230769237</v>
      </c>
      <c r="H81" s="169">
        <v>556490.51</v>
      </c>
      <c r="I81" s="169">
        <v>548083.96</v>
      </c>
      <c r="J81" s="169">
        <v>8406.5499999999993</v>
      </c>
      <c r="K81" s="169">
        <v>1051650</v>
      </c>
      <c r="L81" s="169">
        <v>411.25</v>
      </c>
      <c r="M81" s="169">
        <v>556490.51</v>
      </c>
      <c r="N81" s="169">
        <v>495570.74</v>
      </c>
      <c r="O81" s="169">
        <v>0</v>
      </c>
      <c r="P81" s="169">
        <v>59146436.659999989</v>
      </c>
      <c r="Q81" s="169">
        <v>59146436.659999989</v>
      </c>
      <c r="R81" s="169">
        <v>370291.5</v>
      </c>
      <c r="S81" s="169">
        <v>1603029.05</v>
      </c>
      <c r="T81" s="169">
        <v>24225.840000000084</v>
      </c>
      <c r="U81" s="169">
        <v>370291.49999990058</v>
      </c>
      <c r="V81" s="169">
        <v>7316.3789495110314</v>
      </c>
      <c r="W81" s="267">
        <v>6950.03</v>
      </c>
      <c r="X81" s="169">
        <v>0</v>
      </c>
      <c r="Y81" s="169">
        <v>681358.5</v>
      </c>
      <c r="Z81" s="169">
        <v>0</v>
      </c>
      <c r="AA81" s="169">
        <v>0</v>
      </c>
      <c r="AB81" s="169">
        <v>0</v>
      </c>
      <c r="AC81" s="169">
        <v>0</v>
      </c>
      <c r="AD81" s="169">
        <v>0</v>
      </c>
      <c r="AE81" s="169">
        <v>0</v>
      </c>
      <c r="AF81" s="169">
        <v>0</v>
      </c>
      <c r="AG81" s="169">
        <v>0</v>
      </c>
      <c r="AH81" s="169">
        <v>0</v>
      </c>
      <c r="AI81" s="169">
        <v>5142.22</v>
      </c>
      <c r="AJ81" s="169">
        <v>682503.47287258785</v>
      </c>
      <c r="AK81" s="169">
        <v>682503.47287258785</v>
      </c>
      <c r="AM81" s="15">
        <v>1</v>
      </c>
      <c r="AN81" s="169" t="str">
        <f>RevReqSumR!AB81</f>
        <v>Oct 2014 - Sep 2015</v>
      </c>
      <c r="AO81" s="276">
        <v>1</v>
      </c>
      <c r="AP81" s="8"/>
      <c r="AQ81" s="8">
        <f t="shared" si="4"/>
        <v>0</v>
      </c>
      <c r="AR81" s="8">
        <f t="shared" si="5"/>
        <v>0</v>
      </c>
      <c r="AS81" s="8">
        <f t="shared" si="6"/>
        <v>0</v>
      </c>
      <c r="AT81" s="8">
        <f t="shared" si="7"/>
        <v>59146436.659999989</v>
      </c>
      <c r="AU81" s="8">
        <v>0</v>
      </c>
      <c r="AW81" s="8">
        <f t="shared" si="8"/>
        <v>370291.49999990058</v>
      </c>
      <c r="AX81" s="8">
        <f t="shared" si="9"/>
        <v>0</v>
      </c>
      <c r="AY81" s="8">
        <f t="shared" si="10"/>
        <v>59516728.159999892</v>
      </c>
      <c r="AZ81" s="8">
        <f t="shared" si="11"/>
        <v>0</v>
      </c>
      <c r="BB81" s="8">
        <f t="shared" si="29"/>
        <v>30547853.479042351</v>
      </c>
      <c r="BC81" s="8">
        <f t="shared" si="29"/>
        <v>756338.58145727869</v>
      </c>
      <c r="BD81" s="8">
        <f t="shared" si="29"/>
        <v>28212536.099500269</v>
      </c>
      <c r="BE81" s="8">
        <f t="shared" si="13"/>
        <v>59516728.1599999</v>
      </c>
      <c r="BF81" s="8">
        <f t="shared" si="14"/>
        <v>0</v>
      </c>
      <c r="BH81" s="8">
        <f t="shared" si="15"/>
        <v>1238993.9828725879</v>
      </c>
      <c r="BI81" s="8">
        <f t="shared" si="16"/>
        <v>693450.75</v>
      </c>
      <c r="BJ81" s="8">
        <f t="shared" si="17"/>
        <v>0</v>
      </c>
      <c r="BK81" s="8">
        <f t="shared" si="18"/>
        <v>693450.75</v>
      </c>
      <c r="BL81" s="8">
        <f t="shared" si="19"/>
        <v>545543.23287258786</v>
      </c>
      <c r="BM81" s="8">
        <f t="shared" si="20"/>
        <v>24225.840000000084</v>
      </c>
      <c r="BN81" s="8">
        <f>BW81*WACC!$H$10/12</f>
        <v>160955.10259439211</v>
      </c>
      <c r="BO81" s="8">
        <f t="shared" si="21"/>
        <v>408813.9702781958</v>
      </c>
      <c r="BP81" s="8">
        <f t="shared" si="22"/>
        <v>167957.13154909396</v>
      </c>
      <c r="BQ81" s="8">
        <f t="shared" si="23"/>
        <v>240856.83872910184</v>
      </c>
      <c r="BR81" s="8">
        <f>BW81*WACC!$H$11/12</f>
        <v>3261.0917733302917</v>
      </c>
      <c r="BS81" s="8">
        <f t="shared" si="24"/>
        <v>237595.74695577155</v>
      </c>
      <c r="BT81" s="8"/>
      <c r="BU81" s="8">
        <f t="shared" si="25"/>
        <v>569769.07287258795</v>
      </c>
      <c r="BV81" s="8">
        <f t="shared" si="26"/>
        <v>569769.07287258795</v>
      </c>
      <c r="BW81" s="8">
        <f t="shared" si="27"/>
        <v>61220810.609999895</v>
      </c>
      <c r="BX81" s="8">
        <f>BW81*WACC!$H$12/12</f>
        <v>235790.07717708967</v>
      </c>
      <c r="BY81" s="8">
        <f t="shared" si="28"/>
        <v>-1805.6697786818841</v>
      </c>
    </row>
    <row r="82" spans="1:77" hidden="1" outlineLevel="1" x14ac:dyDescent="0.2">
      <c r="A82">
        <f t="shared" si="3"/>
        <v>2014</v>
      </c>
      <c r="B82" s="48">
        <v>41944</v>
      </c>
      <c r="C82" s="169">
        <v>0</v>
      </c>
      <c r="D82" s="169">
        <v>0</v>
      </c>
      <c r="E82" s="169">
        <v>539512.74889230775</v>
      </c>
      <c r="F82" s="169">
        <v>0</v>
      </c>
      <c r="G82" s="169">
        <v>5616.7388923076924</v>
      </c>
      <c r="H82" s="169">
        <v>533896.01</v>
      </c>
      <c r="I82" s="169">
        <v>525976.53</v>
      </c>
      <c r="J82" s="169">
        <v>7919.48</v>
      </c>
      <c r="K82" s="169">
        <v>772825</v>
      </c>
      <c r="L82" s="169">
        <v>87676.25</v>
      </c>
      <c r="M82" s="169">
        <v>533896.01</v>
      </c>
      <c r="N82" s="169">
        <v>326605.24</v>
      </c>
      <c r="O82" s="169">
        <v>0</v>
      </c>
      <c r="P82" s="169">
        <v>58819831.419999987</v>
      </c>
      <c r="Q82" s="169">
        <v>58819831.419999987</v>
      </c>
      <c r="R82" s="169">
        <v>294731.05</v>
      </c>
      <c r="S82" s="169">
        <v>0</v>
      </c>
      <c r="T82" s="169">
        <v>0</v>
      </c>
      <c r="U82" s="169">
        <v>665022.54999990063</v>
      </c>
      <c r="V82" s="169">
        <v>3466.4262755192922</v>
      </c>
      <c r="W82" s="267">
        <v>0</v>
      </c>
      <c r="X82" s="169">
        <v>0</v>
      </c>
      <c r="Y82" s="169">
        <v>478093.95</v>
      </c>
      <c r="Z82" s="169">
        <v>0</v>
      </c>
      <c r="AA82" s="169">
        <v>0</v>
      </c>
      <c r="AB82" s="169">
        <v>0</v>
      </c>
      <c r="AC82" s="169">
        <v>0</v>
      </c>
      <c r="AD82" s="169">
        <v>0</v>
      </c>
      <c r="AE82" s="169">
        <v>0</v>
      </c>
      <c r="AF82" s="169">
        <v>0</v>
      </c>
      <c r="AG82" s="169">
        <v>0</v>
      </c>
      <c r="AH82" s="169">
        <v>0</v>
      </c>
      <c r="AI82" s="169">
        <v>4185.6000000000004</v>
      </c>
      <c r="AJ82" s="169">
        <v>491362.71516782703</v>
      </c>
      <c r="AK82" s="169">
        <v>491362.71516782697</v>
      </c>
      <c r="AM82" s="15">
        <v>2</v>
      </c>
      <c r="AN82" s="169" t="str">
        <f>RevReqSumR!AB82</f>
        <v>Oct 2014 - Sep 2015</v>
      </c>
      <c r="AO82" s="276">
        <v>1</v>
      </c>
      <c r="AP82" s="8"/>
      <c r="AQ82" s="8">
        <f t="shared" si="4"/>
        <v>0</v>
      </c>
      <c r="AR82" s="8">
        <f t="shared" si="5"/>
        <v>0</v>
      </c>
      <c r="AS82" s="8">
        <f t="shared" si="6"/>
        <v>0</v>
      </c>
      <c r="AT82" s="8">
        <f t="shared" si="7"/>
        <v>58819831.419999987</v>
      </c>
      <c r="AU82" s="8">
        <v>0</v>
      </c>
      <c r="AW82" s="8">
        <f t="shared" si="8"/>
        <v>665022.54999990063</v>
      </c>
      <c r="AX82" s="8">
        <f t="shared" si="9"/>
        <v>0</v>
      </c>
      <c r="AY82" s="8">
        <f t="shared" si="10"/>
        <v>59484853.969999887</v>
      </c>
      <c r="AZ82" s="8">
        <f t="shared" si="11"/>
        <v>0</v>
      </c>
      <c r="BB82" s="8">
        <f t="shared" si="29"/>
        <v>30531493.572911996</v>
      </c>
      <c r="BC82" s="8">
        <f t="shared" si="29"/>
        <v>755933.52425075858</v>
      </c>
      <c r="BD82" s="8">
        <f t="shared" si="29"/>
        <v>28197426.872837134</v>
      </c>
      <c r="BE82" s="8">
        <f t="shared" si="13"/>
        <v>59484853.969999887</v>
      </c>
      <c r="BF82" s="8">
        <f t="shared" si="14"/>
        <v>0</v>
      </c>
      <c r="BH82" s="8">
        <f t="shared" si="15"/>
        <v>1025258.725167827</v>
      </c>
      <c r="BI82" s="8">
        <f t="shared" si="16"/>
        <v>482279.55</v>
      </c>
      <c r="BJ82" s="8">
        <f t="shared" si="17"/>
        <v>0</v>
      </c>
      <c r="BK82" s="8">
        <f t="shared" si="18"/>
        <v>482279.55</v>
      </c>
      <c r="BL82" s="8">
        <f t="shared" si="19"/>
        <v>542979.17516782694</v>
      </c>
      <c r="BM82" s="8">
        <f t="shared" si="20"/>
        <v>0</v>
      </c>
      <c r="BN82" s="8">
        <f>BW82*WACC!$H$10/12</f>
        <v>156474.91419381165</v>
      </c>
      <c r="BO82" s="8">
        <f t="shared" si="21"/>
        <v>386504.26097401528</v>
      </c>
      <c r="BP82" s="8">
        <f t="shared" si="22"/>
        <v>158791.41057856442</v>
      </c>
      <c r="BQ82" s="8">
        <f t="shared" si="23"/>
        <v>227712.85039545086</v>
      </c>
      <c r="BR82" s="8">
        <f>BW82*WACC!$H$11/12</f>
        <v>3170.3192206084263</v>
      </c>
      <c r="BS82" s="8">
        <f t="shared" si="24"/>
        <v>224542.53117484244</v>
      </c>
      <c r="BT82" s="8"/>
      <c r="BU82" s="8">
        <f t="shared" si="25"/>
        <v>542979.17516782694</v>
      </c>
      <c r="BV82" s="8">
        <f t="shared" si="26"/>
        <v>542979.17516782705</v>
      </c>
      <c r="BW82" s="8">
        <f t="shared" si="27"/>
        <v>59516728.159999892</v>
      </c>
      <c r="BX82" s="8">
        <f>BW82*WACC!$H$12/12</f>
        <v>229226.85580843969</v>
      </c>
      <c r="BY82" s="8">
        <f t="shared" si="28"/>
        <v>4684.3246335972508</v>
      </c>
    </row>
    <row r="83" spans="1:77" hidden="1" outlineLevel="1" x14ac:dyDescent="0.2">
      <c r="A83">
        <f t="shared" si="3"/>
        <v>2014</v>
      </c>
      <c r="B83" s="48">
        <v>41974</v>
      </c>
      <c r="C83" s="169">
        <v>0</v>
      </c>
      <c r="D83" s="169">
        <v>0</v>
      </c>
      <c r="E83" s="169">
        <v>554848.35501538462</v>
      </c>
      <c r="F83" s="169">
        <v>0</v>
      </c>
      <c r="G83" s="169">
        <v>5692.0450153846159</v>
      </c>
      <c r="H83" s="169">
        <v>549156.31000000006</v>
      </c>
      <c r="I83" s="169">
        <v>541130.65</v>
      </c>
      <c r="J83" s="169">
        <v>8025.66</v>
      </c>
      <c r="K83" s="169">
        <v>541500</v>
      </c>
      <c r="L83" s="169">
        <v>575.36</v>
      </c>
      <c r="M83" s="169">
        <v>542075.36</v>
      </c>
      <c r="N83" s="169">
        <v>0</v>
      </c>
      <c r="O83" s="169">
        <v>7080.9500000000562</v>
      </c>
      <c r="P83" s="169">
        <v>58819831.419999987</v>
      </c>
      <c r="Q83" s="169">
        <v>58826912.36999999</v>
      </c>
      <c r="R83" s="169">
        <v>199853.4</v>
      </c>
      <c r="S83" s="169">
        <v>771272.80000000016</v>
      </c>
      <c r="T83" s="169">
        <v>106250.25000000559</v>
      </c>
      <c r="U83" s="169">
        <v>199853.39999990608</v>
      </c>
      <c r="V83" s="169">
        <v>1675.4496894151403</v>
      </c>
      <c r="W83" s="267">
        <v>7197.9699999999993</v>
      </c>
      <c r="X83" s="169">
        <v>0</v>
      </c>
      <c r="Y83" s="169">
        <v>341646.6</v>
      </c>
      <c r="Z83" s="169">
        <v>0</v>
      </c>
      <c r="AA83" s="169">
        <v>0</v>
      </c>
      <c r="AB83" s="169">
        <v>0</v>
      </c>
      <c r="AC83" s="169">
        <v>0</v>
      </c>
      <c r="AD83" s="169">
        <v>0</v>
      </c>
      <c r="AE83" s="169">
        <v>0</v>
      </c>
      <c r="AF83" s="169">
        <v>0</v>
      </c>
      <c r="AG83" s="169">
        <v>0</v>
      </c>
      <c r="AH83" s="169">
        <v>0</v>
      </c>
      <c r="AI83" s="169">
        <v>5902.9400000000005</v>
      </c>
      <c r="AJ83" s="169">
        <v>255864.75470479409</v>
      </c>
      <c r="AK83" s="169">
        <v>255864.75470479415</v>
      </c>
      <c r="AM83" s="15">
        <v>2</v>
      </c>
      <c r="AN83" s="169" t="str">
        <f>RevReqSumR!AB83</f>
        <v>Oct 2014 - Sep 2015</v>
      </c>
      <c r="AO83" s="276">
        <v>1</v>
      </c>
      <c r="AP83" s="8"/>
      <c r="AQ83" s="8">
        <f t="shared" si="4"/>
        <v>0</v>
      </c>
      <c r="AR83" s="8">
        <f t="shared" si="5"/>
        <v>0</v>
      </c>
      <c r="AS83" s="8">
        <f t="shared" si="6"/>
        <v>0</v>
      </c>
      <c r="AT83" s="8">
        <f t="shared" si="7"/>
        <v>58819831.419999987</v>
      </c>
      <c r="AU83" s="8">
        <v>0</v>
      </c>
      <c r="AW83" s="8">
        <f t="shared" si="8"/>
        <v>199853.39999990608</v>
      </c>
      <c r="AX83" s="8">
        <f t="shared" si="9"/>
        <v>7080.9500000000562</v>
      </c>
      <c r="AY83" s="8">
        <f t="shared" si="10"/>
        <v>59026765.769999899</v>
      </c>
      <c r="AZ83" s="8">
        <f t="shared" si="11"/>
        <v>0</v>
      </c>
      <c r="BB83" s="8">
        <f t="shared" si="29"/>
        <v>30296372.932939004</v>
      </c>
      <c r="BC83" s="8">
        <f t="shared" si="29"/>
        <v>750112.1394051587</v>
      </c>
      <c r="BD83" s="8">
        <f t="shared" si="29"/>
        <v>27980280.697655741</v>
      </c>
      <c r="BE83" s="8">
        <f t="shared" si="13"/>
        <v>59026765.769999906</v>
      </c>
      <c r="BF83" s="8">
        <f t="shared" si="14"/>
        <v>0</v>
      </c>
      <c r="BH83" s="8">
        <f t="shared" si="15"/>
        <v>805021.0647047942</v>
      </c>
      <c r="BI83" s="8">
        <f t="shared" si="16"/>
        <v>354747.50999999995</v>
      </c>
      <c r="BJ83" s="8">
        <f t="shared" si="17"/>
        <v>0</v>
      </c>
      <c r="BK83" s="8">
        <f t="shared" si="18"/>
        <v>354747.50999999995</v>
      </c>
      <c r="BL83" s="8">
        <f t="shared" si="19"/>
        <v>450273.55470479425</v>
      </c>
      <c r="BM83" s="8">
        <f t="shared" si="20"/>
        <v>106250.25000000559</v>
      </c>
      <c r="BN83" s="8">
        <f>BW83*WACC!$H$10/12</f>
        <v>156391.11403712563</v>
      </c>
      <c r="BO83" s="8">
        <f t="shared" si="21"/>
        <v>400132.69066767418</v>
      </c>
      <c r="BP83" s="8">
        <f t="shared" si="22"/>
        <v>164390.51463390727</v>
      </c>
      <c r="BQ83" s="8">
        <f t="shared" si="23"/>
        <v>235742.17603376691</v>
      </c>
      <c r="BR83" s="8">
        <f>BW83*WACC!$H$11/12</f>
        <v>3168.6213558177628</v>
      </c>
      <c r="BS83" s="8">
        <f t="shared" si="24"/>
        <v>232573.55467794914</v>
      </c>
      <c r="BT83" s="8"/>
      <c r="BU83" s="8">
        <f t="shared" si="25"/>
        <v>556523.80470479978</v>
      </c>
      <c r="BV83" s="8">
        <f t="shared" si="26"/>
        <v>556523.80470479978</v>
      </c>
      <c r="BW83" s="8">
        <f t="shared" si="27"/>
        <v>59484853.969999887</v>
      </c>
      <c r="BX83" s="8">
        <f>BW83*WACC!$H$12/12</f>
        <v>229104.09334180175</v>
      </c>
      <c r="BY83" s="8">
        <f t="shared" si="28"/>
        <v>-3469.4613361473894</v>
      </c>
    </row>
    <row r="84" spans="1:77" hidden="1" outlineLevel="1" x14ac:dyDescent="0.2">
      <c r="A84">
        <f t="shared" si="3"/>
        <v>2015</v>
      </c>
      <c r="B84" s="48">
        <v>42005</v>
      </c>
      <c r="C84" s="169">
        <v>0</v>
      </c>
      <c r="D84" s="169">
        <v>0</v>
      </c>
      <c r="E84" s="169">
        <v>554895.5405692308</v>
      </c>
      <c r="F84" s="169">
        <v>0</v>
      </c>
      <c r="G84" s="169">
        <v>5642.7605692307698</v>
      </c>
      <c r="H84" s="169">
        <v>549252.78</v>
      </c>
      <c r="I84" s="169">
        <v>541296.61</v>
      </c>
      <c r="J84" s="169">
        <v>7956.17</v>
      </c>
      <c r="K84" s="169">
        <v>372400</v>
      </c>
      <c r="L84" s="169">
        <v>123595</v>
      </c>
      <c r="M84" s="169">
        <v>495995</v>
      </c>
      <c r="N84" s="169">
        <v>0</v>
      </c>
      <c r="O84" s="169">
        <v>60338.730000000098</v>
      </c>
      <c r="P84" s="169">
        <v>58819831.419999987</v>
      </c>
      <c r="Q84" s="169">
        <v>58880170.149999984</v>
      </c>
      <c r="R84" s="169">
        <v>140422.24</v>
      </c>
      <c r="S84" s="169">
        <v>0</v>
      </c>
      <c r="T84" s="169">
        <v>0</v>
      </c>
      <c r="U84" s="169">
        <v>340275.63999990607</v>
      </c>
      <c r="V84" s="169">
        <v>1923.7791431795238</v>
      </c>
      <c r="W84" s="267">
        <v>0</v>
      </c>
      <c r="X84" s="169">
        <v>0</v>
      </c>
      <c r="Y84" s="169">
        <v>231977.76</v>
      </c>
      <c r="Z84" s="169">
        <v>0</v>
      </c>
      <c r="AA84" s="169">
        <v>0</v>
      </c>
      <c r="AB84" s="169">
        <v>0</v>
      </c>
      <c r="AC84" s="169">
        <v>0</v>
      </c>
      <c r="AD84" s="169">
        <v>0</v>
      </c>
      <c r="AE84" s="169">
        <v>0</v>
      </c>
      <c r="AF84" s="169">
        <v>0</v>
      </c>
      <c r="AG84" s="169">
        <v>0</v>
      </c>
      <c r="AH84" s="169">
        <v>0</v>
      </c>
      <c r="AI84" s="169">
        <v>8206.5499999999993</v>
      </c>
      <c r="AJ84" s="169">
        <v>247750.8497124103</v>
      </c>
      <c r="AK84" s="169">
        <v>247750.8497124103</v>
      </c>
      <c r="AM84" s="15">
        <v>2</v>
      </c>
      <c r="AN84" s="169" t="str">
        <f>RevReqSumR!AB84</f>
        <v>Oct 2014 - Sep 2015</v>
      </c>
      <c r="AO84" s="276">
        <v>1</v>
      </c>
      <c r="AP84" s="8"/>
      <c r="AQ84" s="8">
        <f t="shared" si="4"/>
        <v>0</v>
      </c>
      <c r="AR84" s="8">
        <f t="shared" si="5"/>
        <v>0</v>
      </c>
      <c r="AS84" s="8">
        <f t="shared" si="6"/>
        <v>0</v>
      </c>
      <c r="AT84" s="8">
        <f t="shared" si="7"/>
        <v>58819831.419999987</v>
      </c>
      <c r="AU84" s="8">
        <v>0</v>
      </c>
      <c r="AW84" s="8">
        <f t="shared" si="8"/>
        <v>340275.63999990607</v>
      </c>
      <c r="AX84" s="8">
        <f t="shared" si="9"/>
        <v>60338.730000000098</v>
      </c>
      <c r="AY84" s="8">
        <f t="shared" si="10"/>
        <v>59220445.789999887</v>
      </c>
      <c r="AZ84" s="8">
        <f t="shared" si="11"/>
        <v>0</v>
      </c>
      <c r="BB84" s="8">
        <f t="shared" si="29"/>
        <v>30395782.108404297</v>
      </c>
      <c r="BC84" s="8">
        <f t="shared" si="29"/>
        <v>752573.42509931861</v>
      </c>
      <c r="BD84" s="8">
        <f t="shared" si="29"/>
        <v>28072090.256496277</v>
      </c>
      <c r="BE84" s="8">
        <f t="shared" si="13"/>
        <v>59220445.789999887</v>
      </c>
      <c r="BF84" s="8">
        <f t="shared" si="14"/>
        <v>0</v>
      </c>
      <c r="BH84" s="8">
        <f t="shared" si="15"/>
        <v>797003.62971241027</v>
      </c>
      <c r="BI84" s="8">
        <f t="shared" si="16"/>
        <v>240184.31</v>
      </c>
      <c r="BJ84" s="8">
        <f t="shared" si="17"/>
        <v>0</v>
      </c>
      <c r="BK84" s="8">
        <f t="shared" si="18"/>
        <v>240184.31</v>
      </c>
      <c r="BL84" s="8">
        <f t="shared" si="19"/>
        <v>556819.31971241022</v>
      </c>
      <c r="BM84" s="8">
        <f t="shared" si="20"/>
        <v>0</v>
      </c>
      <c r="BN84" s="8">
        <f>BW84*WACC!$H$10/12</f>
        <v>155186.75832060337</v>
      </c>
      <c r="BO84" s="8">
        <f t="shared" si="21"/>
        <v>401632.56139180681</v>
      </c>
      <c r="BP84" s="8">
        <f t="shared" si="22"/>
        <v>165006.7215222099</v>
      </c>
      <c r="BQ84" s="8">
        <f t="shared" si="23"/>
        <v>236625.83986959691</v>
      </c>
      <c r="BR84" s="8">
        <f>BW84*WACC!$H$11/12</f>
        <v>3144.2200510066236</v>
      </c>
      <c r="BS84" s="8">
        <f t="shared" si="24"/>
        <v>233481.61981859029</v>
      </c>
      <c r="BT84" s="8"/>
      <c r="BU84" s="8">
        <f t="shared" si="25"/>
        <v>556819.31971241022</v>
      </c>
      <c r="BV84" s="8">
        <f t="shared" si="26"/>
        <v>556819.31971241033</v>
      </c>
      <c r="BW84" s="8">
        <f t="shared" si="27"/>
        <v>59026765.769999899</v>
      </c>
      <c r="BX84" s="8">
        <f>BW84*WACC!$H$12/12</f>
        <v>227339.78066845294</v>
      </c>
      <c r="BY84" s="8">
        <f t="shared" si="28"/>
        <v>-6141.8391501373553</v>
      </c>
    </row>
    <row r="85" spans="1:77" hidden="1" outlineLevel="1" x14ac:dyDescent="0.2">
      <c r="A85">
        <f t="shared" si="3"/>
        <v>2015</v>
      </c>
      <c r="B85" s="48">
        <v>42036</v>
      </c>
      <c r="C85" s="169">
        <v>0</v>
      </c>
      <c r="D85" s="169">
        <v>0</v>
      </c>
      <c r="E85" s="169">
        <v>501675.42133846151</v>
      </c>
      <c r="F85" s="169">
        <v>0</v>
      </c>
      <c r="G85" s="169">
        <v>5042.7513384615395</v>
      </c>
      <c r="H85" s="169">
        <v>496632.67</v>
      </c>
      <c r="I85" s="169">
        <v>489522.5</v>
      </c>
      <c r="J85" s="169">
        <v>7110.17</v>
      </c>
      <c r="K85" s="169">
        <v>436525</v>
      </c>
      <c r="L85" s="169">
        <v>2465</v>
      </c>
      <c r="M85" s="169">
        <v>438990</v>
      </c>
      <c r="N85" s="169">
        <v>0</v>
      </c>
      <c r="O85" s="169">
        <v>117981.40000000014</v>
      </c>
      <c r="P85" s="169">
        <v>58819831.419999987</v>
      </c>
      <c r="Q85" s="169">
        <v>58937812.819999985</v>
      </c>
      <c r="R85" s="169">
        <v>168627.31</v>
      </c>
      <c r="S85" s="169">
        <v>0</v>
      </c>
      <c r="T85" s="169">
        <v>0</v>
      </c>
      <c r="U85" s="169">
        <v>508902.94999990606</v>
      </c>
      <c r="V85" s="169">
        <v>2947.1106749823894</v>
      </c>
      <c r="W85" s="267">
        <v>0</v>
      </c>
      <c r="X85" s="169">
        <v>0</v>
      </c>
      <c r="Y85" s="169">
        <v>267897.69000000332</v>
      </c>
      <c r="Z85" s="169">
        <v>0</v>
      </c>
      <c r="AA85" s="169">
        <v>0</v>
      </c>
      <c r="AB85" s="169">
        <v>0</v>
      </c>
      <c r="AC85" s="169">
        <v>0</v>
      </c>
      <c r="AD85" s="169">
        <v>0</v>
      </c>
      <c r="AE85" s="169">
        <v>0</v>
      </c>
      <c r="AF85" s="169">
        <v>0</v>
      </c>
      <c r="AG85" s="169">
        <v>0</v>
      </c>
      <c r="AH85" s="169">
        <v>0</v>
      </c>
      <c r="AI85" s="169">
        <v>7834.34</v>
      </c>
      <c r="AJ85" s="169">
        <v>283721.89201344724</v>
      </c>
      <c r="AK85" s="169">
        <v>283721.8920134473</v>
      </c>
      <c r="AM85" s="15">
        <v>2</v>
      </c>
      <c r="AN85" s="169" t="str">
        <f>RevReqSumR!AB85</f>
        <v>Oct 2014 - Sep 2015</v>
      </c>
      <c r="AO85" s="276">
        <v>1</v>
      </c>
      <c r="AP85" s="8"/>
      <c r="AQ85" s="8">
        <f t="shared" si="4"/>
        <v>0</v>
      </c>
      <c r="AR85" s="8">
        <f t="shared" si="5"/>
        <v>0</v>
      </c>
      <c r="AS85" s="8">
        <f t="shared" si="6"/>
        <v>0</v>
      </c>
      <c r="AT85" s="8">
        <f t="shared" si="7"/>
        <v>58819831.419999987</v>
      </c>
      <c r="AU85" s="8">
        <v>0</v>
      </c>
      <c r="AW85" s="8">
        <f t="shared" si="8"/>
        <v>508902.94999990606</v>
      </c>
      <c r="AX85" s="8">
        <f t="shared" si="9"/>
        <v>117981.40000000014</v>
      </c>
      <c r="AY85" s="8">
        <f t="shared" si="10"/>
        <v>59446715.769999892</v>
      </c>
      <c r="AZ85" s="8">
        <f t="shared" si="11"/>
        <v>0</v>
      </c>
      <c r="BB85" s="8">
        <f t="shared" si="29"/>
        <v>30511918.569688998</v>
      </c>
      <c r="BC85" s="8">
        <f t="shared" si="29"/>
        <v>755448.86400515866</v>
      </c>
      <c r="BD85" s="8">
        <f t="shared" si="29"/>
        <v>28179348.336305737</v>
      </c>
      <c r="BE85" s="8">
        <f t="shared" si="13"/>
        <v>59446715.769999892</v>
      </c>
      <c r="BF85" s="8">
        <f t="shared" si="14"/>
        <v>0</v>
      </c>
      <c r="BH85" s="8">
        <f t="shared" si="15"/>
        <v>780354.56201344728</v>
      </c>
      <c r="BI85" s="8">
        <f t="shared" si="16"/>
        <v>275732.03000000335</v>
      </c>
      <c r="BJ85" s="8">
        <f t="shared" si="17"/>
        <v>0</v>
      </c>
      <c r="BK85" s="8">
        <f t="shared" si="18"/>
        <v>275732.03000000335</v>
      </c>
      <c r="BL85" s="8">
        <f t="shared" si="19"/>
        <v>504622.53201344394</v>
      </c>
      <c r="BM85" s="8">
        <f t="shared" si="20"/>
        <v>0</v>
      </c>
      <c r="BN85" s="8">
        <f>BW85*WACC!$H$10/12</f>
        <v>155695.96078262519</v>
      </c>
      <c r="BO85" s="8">
        <f t="shared" si="21"/>
        <v>348926.57123081875</v>
      </c>
      <c r="BP85" s="8">
        <f t="shared" si="22"/>
        <v>143352.99252446956</v>
      </c>
      <c r="BQ85" s="8">
        <f t="shared" si="23"/>
        <v>205573.57870634919</v>
      </c>
      <c r="BR85" s="8">
        <f>BW85*WACC!$H$11/12</f>
        <v>3154.5369402079773</v>
      </c>
      <c r="BS85" s="8">
        <f t="shared" si="24"/>
        <v>202419.04176614122</v>
      </c>
      <c r="BT85" s="8"/>
      <c r="BU85" s="8">
        <f t="shared" si="25"/>
        <v>504622.53201344394</v>
      </c>
      <c r="BV85" s="8">
        <f t="shared" si="26"/>
        <v>504622.53201344388</v>
      </c>
      <c r="BW85" s="8">
        <f t="shared" si="27"/>
        <v>59220445.789999887</v>
      </c>
      <c r="BX85" s="8">
        <f>BW85*WACC!$H$12/12</f>
        <v>228085.73333403224</v>
      </c>
      <c r="BY85" s="8">
        <f t="shared" si="28"/>
        <v>25666.691567891015</v>
      </c>
    </row>
    <row r="86" spans="1:77" hidden="1" outlineLevel="1" x14ac:dyDescent="0.2">
      <c r="A86">
        <f t="shared" si="3"/>
        <v>2015</v>
      </c>
      <c r="B86" s="48">
        <v>42064</v>
      </c>
      <c r="C86" s="169">
        <v>0</v>
      </c>
      <c r="D86" s="169">
        <v>0</v>
      </c>
      <c r="E86" s="169">
        <v>555964.84930769238</v>
      </c>
      <c r="F86" s="169">
        <v>0</v>
      </c>
      <c r="G86" s="169">
        <v>5537.7093076923084</v>
      </c>
      <c r="H86" s="169">
        <v>550427.14</v>
      </c>
      <c r="I86" s="169">
        <v>542619.09</v>
      </c>
      <c r="J86" s="169">
        <v>7808.05</v>
      </c>
      <c r="K86" s="169">
        <v>427975</v>
      </c>
      <c r="L86" s="169">
        <v>6460</v>
      </c>
      <c r="M86" s="169">
        <v>434435</v>
      </c>
      <c r="N86" s="169">
        <v>0</v>
      </c>
      <c r="O86" s="169">
        <v>233973.54000000015</v>
      </c>
      <c r="P86" s="169">
        <v>58819831.419999987</v>
      </c>
      <c r="Q86" s="169">
        <v>59053804.959999986</v>
      </c>
      <c r="R86" s="169">
        <v>167522.93</v>
      </c>
      <c r="S86" s="169">
        <v>599901.42999999993</v>
      </c>
      <c r="T86" s="169">
        <v>90998.479999999923</v>
      </c>
      <c r="U86" s="169">
        <v>167522.92999990605</v>
      </c>
      <c r="V86" s="169">
        <v>2214.8570613959623</v>
      </c>
      <c r="W86" s="267">
        <v>6097.98</v>
      </c>
      <c r="X86" s="169">
        <v>0</v>
      </c>
      <c r="Y86" s="169">
        <v>260452.07000000463</v>
      </c>
      <c r="Z86" s="169">
        <v>0</v>
      </c>
      <c r="AA86" s="169">
        <v>0</v>
      </c>
      <c r="AB86" s="169">
        <v>0</v>
      </c>
      <c r="AC86" s="169">
        <v>0</v>
      </c>
      <c r="AD86" s="169">
        <v>0</v>
      </c>
      <c r="AE86" s="169">
        <v>0</v>
      </c>
      <c r="AF86" s="169">
        <v>0</v>
      </c>
      <c r="AG86" s="169">
        <v>0</v>
      </c>
      <c r="AH86" s="169">
        <v>0</v>
      </c>
      <c r="AI86" s="169">
        <v>7990.0300000000007</v>
      </c>
      <c r="AJ86" s="169">
        <v>191294.16636909303</v>
      </c>
      <c r="AK86" s="169">
        <v>191294.16636909297</v>
      </c>
      <c r="AM86" s="15">
        <v>1</v>
      </c>
      <c r="AN86" s="169" t="str">
        <f>RevReqSumR!AB86</f>
        <v>Oct 2014 - Sep 2015</v>
      </c>
      <c r="AO86" s="276">
        <v>1</v>
      </c>
      <c r="AP86" s="8"/>
      <c r="AQ86" s="8">
        <f t="shared" si="4"/>
        <v>0</v>
      </c>
      <c r="AR86" s="8">
        <f t="shared" si="5"/>
        <v>0</v>
      </c>
      <c r="AS86" s="8">
        <f t="shared" si="6"/>
        <v>0</v>
      </c>
      <c r="AT86" s="8">
        <f t="shared" si="7"/>
        <v>58819831.419999987</v>
      </c>
      <c r="AU86" s="8">
        <v>0</v>
      </c>
      <c r="AW86" s="8">
        <f t="shared" si="8"/>
        <v>167522.92999990605</v>
      </c>
      <c r="AX86" s="8">
        <f t="shared" si="9"/>
        <v>233973.54000000015</v>
      </c>
      <c r="AY86" s="8">
        <f t="shared" si="10"/>
        <v>59221327.889999889</v>
      </c>
      <c r="AZ86" s="8">
        <f t="shared" si="11"/>
        <v>0</v>
      </c>
      <c r="BB86" s="8">
        <f t="shared" si="29"/>
        <v>30396234.859460797</v>
      </c>
      <c r="BC86" s="8">
        <f t="shared" si="29"/>
        <v>752584.63482611859</v>
      </c>
      <c r="BD86" s="8">
        <f t="shared" si="29"/>
        <v>28072508.395712975</v>
      </c>
      <c r="BE86" s="8">
        <f t="shared" si="13"/>
        <v>59221327.889999896</v>
      </c>
      <c r="BF86" s="8">
        <f t="shared" si="14"/>
        <v>0</v>
      </c>
      <c r="BH86" s="8">
        <f t="shared" si="15"/>
        <v>741721.30636909301</v>
      </c>
      <c r="BI86" s="8">
        <f t="shared" si="16"/>
        <v>274540.08000000461</v>
      </c>
      <c r="BJ86" s="8">
        <f t="shared" si="17"/>
        <v>0</v>
      </c>
      <c r="BK86" s="8">
        <f t="shared" si="18"/>
        <v>274540.08000000461</v>
      </c>
      <c r="BL86" s="8">
        <f t="shared" si="19"/>
        <v>467181.2263690884</v>
      </c>
      <c r="BM86" s="8">
        <f t="shared" si="20"/>
        <v>90998.479999999923</v>
      </c>
      <c r="BN86" s="8">
        <f>BW86*WACC!$H$10/12</f>
        <v>156290.8452260367</v>
      </c>
      <c r="BO86" s="8">
        <f t="shared" si="21"/>
        <v>401888.86114305153</v>
      </c>
      <c r="BP86" s="8">
        <f t="shared" si="22"/>
        <v>165112.01971201127</v>
      </c>
      <c r="BQ86" s="8">
        <f t="shared" si="23"/>
        <v>236776.84143104026</v>
      </c>
      <c r="BR86" s="8">
        <f>BW86*WACC!$H$11/12</f>
        <v>3166.5898216216233</v>
      </c>
      <c r="BS86" s="8">
        <f t="shared" si="24"/>
        <v>233610.25160941863</v>
      </c>
      <c r="BT86" s="8"/>
      <c r="BU86" s="8">
        <f t="shared" si="25"/>
        <v>558179.70636908826</v>
      </c>
      <c r="BV86" s="8">
        <f t="shared" si="26"/>
        <v>558179.70636908838</v>
      </c>
      <c r="BW86" s="8">
        <f t="shared" si="27"/>
        <v>59446715.769999892</v>
      </c>
      <c r="BX86" s="8">
        <f>BW86*WACC!$H$12/12</f>
        <v>228957.20523248415</v>
      </c>
      <c r="BY86" s="8">
        <f t="shared" si="28"/>
        <v>-4653.0463769344788</v>
      </c>
    </row>
    <row r="87" spans="1:77" hidden="1" outlineLevel="1" x14ac:dyDescent="0.2">
      <c r="A87">
        <f t="shared" si="3"/>
        <v>2015</v>
      </c>
      <c r="B87" s="247">
        <v>42095</v>
      </c>
      <c r="C87" s="169">
        <v>0</v>
      </c>
      <c r="D87" s="169">
        <v>0</v>
      </c>
      <c r="E87" s="169">
        <v>538859.39875384618</v>
      </c>
      <c r="F87" s="169">
        <v>0</v>
      </c>
      <c r="G87" s="169">
        <v>5289.6487538461542</v>
      </c>
      <c r="H87" s="169">
        <v>533569.75</v>
      </c>
      <c r="I87" s="169">
        <v>526111.46</v>
      </c>
      <c r="J87" s="169">
        <v>7458.29</v>
      </c>
      <c r="K87" s="169">
        <v>767600</v>
      </c>
      <c r="L87" s="169">
        <v>23515</v>
      </c>
      <c r="M87" s="169">
        <v>767543.29000000015</v>
      </c>
      <c r="N87" s="169">
        <v>23571.709999999846</v>
      </c>
      <c r="O87" s="169">
        <v>0</v>
      </c>
      <c r="P87" s="169">
        <v>58796259.709999986</v>
      </c>
      <c r="Q87" s="169">
        <v>58796259.709999986</v>
      </c>
      <c r="R87" s="169">
        <v>302919.2</v>
      </c>
      <c r="S87" s="169">
        <v>0</v>
      </c>
      <c r="T87" s="169">
        <v>0</v>
      </c>
      <c r="U87" s="169">
        <v>470442.12999990606</v>
      </c>
      <c r="V87" s="169">
        <v>1617.3360279987437</v>
      </c>
      <c r="W87" s="267">
        <v>103.34</v>
      </c>
      <c r="X87" s="169">
        <v>0</v>
      </c>
      <c r="Y87" s="169">
        <v>464680.79999998742</v>
      </c>
      <c r="Z87" s="169">
        <v>0</v>
      </c>
      <c r="AA87" s="169">
        <v>0</v>
      </c>
      <c r="AB87" s="169">
        <v>0</v>
      </c>
      <c r="AC87" s="169">
        <v>0</v>
      </c>
      <c r="AD87" s="169">
        <v>0</v>
      </c>
      <c r="AE87" s="169">
        <v>0</v>
      </c>
      <c r="AF87" s="169">
        <v>0</v>
      </c>
      <c r="AG87" s="169">
        <v>0</v>
      </c>
      <c r="AH87" s="169">
        <v>0</v>
      </c>
      <c r="AI87" s="169">
        <v>9114.59</v>
      </c>
      <c r="AJ87" s="169">
        <v>480805.71478183236</v>
      </c>
      <c r="AK87" s="169">
        <v>480805.71478183236</v>
      </c>
      <c r="AM87" s="15">
        <v>2</v>
      </c>
      <c r="AN87" s="169" t="str">
        <f>RevReqSumR!AB87</f>
        <v>Oct 2014 - Sep 2015</v>
      </c>
      <c r="AO87" s="276">
        <v>1</v>
      </c>
      <c r="AP87" s="8"/>
      <c r="AQ87" s="8">
        <f t="shared" si="4"/>
        <v>0</v>
      </c>
      <c r="AR87" s="8">
        <f t="shared" si="5"/>
        <v>0</v>
      </c>
      <c r="AS87" s="8">
        <f t="shared" si="6"/>
        <v>0</v>
      </c>
      <c r="AT87" s="8">
        <f t="shared" si="7"/>
        <v>58796259.709999986</v>
      </c>
      <c r="AU87" s="8">
        <v>0</v>
      </c>
      <c r="AW87" s="8">
        <f t="shared" si="8"/>
        <v>470442.12999990606</v>
      </c>
      <c r="AX87" s="8">
        <f t="shared" si="9"/>
        <v>0</v>
      </c>
      <c r="AY87" s="8">
        <f t="shared" si="10"/>
        <v>59266701.839999892</v>
      </c>
      <c r="AZ87" s="8">
        <f t="shared" si="11"/>
        <v>0</v>
      </c>
      <c r="BB87" s="8">
        <f t="shared" si="29"/>
        <v>30419523.719907548</v>
      </c>
      <c r="BC87" s="8">
        <f t="shared" si="29"/>
        <v>753161.2469827187</v>
      </c>
      <c r="BD87" s="8">
        <f t="shared" si="29"/>
        <v>28094016.873109628</v>
      </c>
      <c r="BE87" s="8">
        <f t="shared" si="13"/>
        <v>59266701.839999899</v>
      </c>
      <c r="BF87" s="8">
        <f t="shared" si="14"/>
        <v>0</v>
      </c>
      <c r="BH87" s="8">
        <f t="shared" si="15"/>
        <v>1014375.4647818324</v>
      </c>
      <c r="BI87" s="8">
        <f t="shared" si="16"/>
        <v>473898.72999998741</v>
      </c>
      <c r="BJ87" s="8">
        <f t="shared" si="17"/>
        <v>0</v>
      </c>
      <c r="BK87" s="8">
        <f t="shared" si="18"/>
        <v>473898.72999998741</v>
      </c>
      <c r="BL87" s="8">
        <f t="shared" si="19"/>
        <v>540476.73478184501</v>
      </c>
      <c r="BM87" s="8">
        <f t="shared" si="20"/>
        <v>0</v>
      </c>
      <c r="BN87" s="8">
        <f>BW87*WACC!$H$10/12</f>
        <v>155698.2799040903</v>
      </c>
      <c r="BO87" s="8">
        <f t="shared" si="21"/>
        <v>384778.45487775467</v>
      </c>
      <c r="BP87" s="8">
        <f t="shared" si="22"/>
        <v>158082.38040197673</v>
      </c>
      <c r="BQ87" s="8">
        <f t="shared" si="23"/>
        <v>226696.07447577795</v>
      </c>
      <c r="BR87" s="8">
        <f>BW87*WACC!$H$11/12</f>
        <v>3154.583927646147</v>
      </c>
      <c r="BS87" s="8">
        <f t="shared" si="24"/>
        <v>223541.49054813181</v>
      </c>
      <c r="BT87" s="8"/>
      <c r="BU87" s="8">
        <f t="shared" si="25"/>
        <v>540476.73478184501</v>
      </c>
      <c r="BV87" s="8">
        <f t="shared" si="26"/>
        <v>540476.73478184489</v>
      </c>
      <c r="BW87" s="8">
        <f t="shared" si="27"/>
        <v>59221327.889999889</v>
      </c>
      <c r="BX87" s="8">
        <f>BW87*WACC!$H$12/12</f>
        <v>228089.13071516796</v>
      </c>
      <c r="BY87" s="8">
        <f t="shared" si="28"/>
        <v>4547.640167036152</v>
      </c>
    </row>
    <row r="88" spans="1:77" hidden="1" outlineLevel="1" x14ac:dyDescent="0.2">
      <c r="A88">
        <f t="shared" si="3"/>
        <v>2015</v>
      </c>
      <c r="B88" s="247">
        <v>42125</v>
      </c>
      <c r="C88" s="169">
        <v>0</v>
      </c>
      <c r="D88" s="169">
        <v>0</v>
      </c>
      <c r="E88" s="169">
        <v>554391.07396923087</v>
      </c>
      <c r="F88" s="169">
        <v>0</v>
      </c>
      <c r="G88" s="169">
        <v>5324.3939692307695</v>
      </c>
      <c r="H88" s="169">
        <v>549066.68000000005</v>
      </c>
      <c r="I88" s="169">
        <v>541559.4</v>
      </c>
      <c r="J88" s="169">
        <v>7507.28</v>
      </c>
      <c r="K88" s="169">
        <v>1237375</v>
      </c>
      <c r="L88" s="169">
        <v>22509.93</v>
      </c>
      <c r="M88" s="169">
        <v>549066.68000000005</v>
      </c>
      <c r="N88" s="169">
        <v>710818.24999999988</v>
      </c>
      <c r="O88" s="169">
        <v>0</v>
      </c>
      <c r="P88" s="169">
        <v>58085441.459999986</v>
      </c>
      <c r="Q88" s="169">
        <v>58085441.459999986</v>
      </c>
      <c r="R88" s="169">
        <v>489271.1</v>
      </c>
      <c r="S88" s="169">
        <v>0</v>
      </c>
      <c r="T88" s="169">
        <v>0</v>
      </c>
      <c r="U88" s="169">
        <v>959713.22999990603</v>
      </c>
      <c r="V88" s="169">
        <v>4583.2086043822637</v>
      </c>
      <c r="W88" s="267">
        <v>0</v>
      </c>
      <c r="X88" s="169">
        <v>0</v>
      </c>
      <c r="Y88" s="169">
        <v>748103.90000002889</v>
      </c>
      <c r="Z88" s="169">
        <v>0</v>
      </c>
      <c r="AA88" s="169">
        <v>0</v>
      </c>
      <c r="AB88" s="169">
        <v>0</v>
      </c>
      <c r="AC88" s="169">
        <v>0</v>
      </c>
      <c r="AD88" s="169">
        <v>0</v>
      </c>
      <c r="AE88" s="169">
        <v>0</v>
      </c>
      <c r="AF88" s="169">
        <v>0</v>
      </c>
      <c r="AG88" s="169">
        <v>0</v>
      </c>
      <c r="AH88" s="169">
        <v>0</v>
      </c>
      <c r="AI88" s="169">
        <v>7933.58</v>
      </c>
      <c r="AJ88" s="169">
        <v>765945.08257364191</v>
      </c>
      <c r="AK88" s="169">
        <v>765945.08257364191</v>
      </c>
      <c r="AM88" s="15">
        <v>2</v>
      </c>
      <c r="AN88" s="169" t="str">
        <f>RevReqSumR!AB88</f>
        <v>Oct 2014 - Sep 2015</v>
      </c>
      <c r="AO88" s="276">
        <v>1</v>
      </c>
      <c r="AP88" s="8"/>
      <c r="AQ88" s="8">
        <f t="shared" si="4"/>
        <v>0</v>
      </c>
      <c r="AR88" s="8">
        <f t="shared" si="5"/>
        <v>0</v>
      </c>
      <c r="AS88" s="8">
        <f t="shared" si="6"/>
        <v>0</v>
      </c>
      <c r="AT88" s="8">
        <f t="shared" si="7"/>
        <v>58085441.459999986</v>
      </c>
      <c r="AU88" s="8">
        <v>0</v>
      </c>
      <c r="AW88" s="8">
        <f t="shared" si="8"/>
        <v>959713.22999990603</v>
      </c>
      <c r="AX88" s="8">
        <f t="shared" si="9"/>
        <v>0</v>
      </c>
      <c r="AY88" s="8">
        <f t="shared" si="10"/>
        <v>59045154.689999893</v>
      </c>
      <c r="AZ88" s="8">
        <f t="shared" si="11"/>
        <v>0</v>
      </c>
      <c r="BB88" s="8">
        <f t="shared" si="29"/>
        <v>30305811.3219628</v>
      </c>
      <c r="BC88" s="8">
        <f t="shared" si="29"/>
        <v>750345.82580051862</v>
      </c>
      <c r="BD88" s="8">
        <f t="shared" si="29"/>
        <v>27988997.542236578</v>
      </c>
      <c r="BE88" s="8">
        <f t="shared" si="13"/>
        <v>59045154.689999893</v>
      </c>
      <c r="BF88" s="8">
        <f t="shared" si="14"/>
        <v>0</v>
      </c>
      <c r="BH88" s="8">
        <f t="shared" si="15"/>
        <v>1315011.762573642</v>
      </c>
      <c r="BI88" s="8">
        <f t="shared" si="16"/>
        <v>756037.48000002885</v>
      </c>
      <c r="BJ88" s="8">
        <f t="shared" si="17"/>
        <v>0</v>
      </c>
      <c r="BK88" s="8">
        <f t="shared" si="18"/>
        <v>756037.48000002885</v>
      </c>
      <c r="BL88" s="8">
        <f t="shared" si="19"/>
        <v>558974.28257361311</v>
      </c>
      <c r="BM88" s="8">
        <f t="shared" si="20"/>
        <v>0</v>
      </c>
      <c r="BN88" s="8">
        <f>BW88*WACC!$H$10/12</f>
        <v>155817.57216279444</v>
      </c>
      <c r="BO88" s="8">
        <f t="shared" ref="BO88:BO151" si="30">BL88+BM88-BN88</f>
        <v>403156.71041081869</v>
      </c>
      <c r="BP88" s="8">
        <f t="shared" ref="BP88:BP151" si="31">BO88*$BP$6</f>
        <v>165632.90290518073</v>
      </c>
      <c r="BQ88" s="8">
        <f t="shared" ref="BQ88:BQ151" si="32">BO88-BP88</f>
        <v>237523.80750563796</v>
      </c>
      <c r="BR88" s="8">
        <f>BW88*WACC!$H$11/12</f>
        <v>3157.0008936025624</v>
      </c>
      <c r="BS88" s="8">
        <f t="shared" ref="BS88:BS151" si="33">BQ88-BR88</f>
        <v>234366.80661203541</v>
      </c>
      <c r="BT88" s="8"/>
      <c r="BU88" s="8">
        <f t="shared" ref="BU88:BU151" si="34">BH88-BK88+BM88</f>
        <v>558974.28257361311</v>
      </c>
      <c r="BV88" s="8">
        <f t="shared" ref="BV88:BV151" si="35">E88+V88+AH88</f>
        <v>558974.28257361311</v>
      </c>
      <c r="BW88" s="8">
        <f t="shared" ref="BW88:BW151" si="36">((AG87+AG88)/2+AT87+AU87+AW87+AX87)</f>
        <v>59266701.839999892</v>
      </c>
      <c r="BX88" s="8">
        <f>BW88*WACC!$H$12/12</f>
        <v>228263.88709401572</v>
      </c>
      <c r="BY88" s="8">
        <f t="shared" ref="BY88:BY151" si="37">BX88-BS88</f>
        <v>-6102.9195180196839</v>
      </c>
    </row>
    <row r="89" spans="1:77" hidden="1" outlineLevel="1" x14ac:dyDescent="0.2">
      <c r="A89">
        <f t="shared" si="3"/>
        <v>2015</v>
      </c>
      <c r="B89" s="247">
        <v>42156</v>
      </c>
      <c r="C89" s="169">
        <v>0</v>
      </c>
      <c r="D89" s="169">
        <v>0</v>
      </c>
      <c r="E89" s="169">
        <v>529673.09727692301</v>
      </c>
      <c r="F89" s="169">
        <v>0</v>
      </c>
      <c r="G89" s="169">
        <v>4967.7572769230783</v>
      </c>
      <c r="H89" s="169">
        <v>524705.34</v>
      </c>
      <c r="I89" s="169">
        <v>517700.91</v>
      </c>
      <c r="J89" s="169">
        <v>7004.43</v>
      </c>
      <c r="K89" s="169">
        <v>1407542.44</v>
      </c>
      <c r="L89" s="169">
        <v>194367.89</v>
      </c>
      <c r="M89" s="169">
        <v>524705.34</v>
      </c>
      <c r="N89" s="169">
        <v>1077204.9900000002</v>
      </c>
      <c r="O89" s="169">
        <v>0</v>
      </c>
      <c r="P89" s="169">
        <v>57008236.469999984</v>
      </c>
      <c r="Q89" s="169">
        <v>57008236.469999984</v>
      </c>
      <c r="R89" s="169">
        <v>556520.64</v>
      </c>
      <c r="S89" s="169">
        <v>1217448.18</v>
      </c>
      <c r="T89" s="169">
        <v>257734.949999984</v>
      </c>
      <c r="U89" s="169">
        <v>556520.63999989012</v>
      </c>
      <c r="V89" s="169">
        <v>2501.7588036644975</v>
      </c>
      <c r="W89" s="267">
        <v>9520.89</v>
      </c>
      <c r="X89" s="169">
        <v>0</v>
      </c>
      <c r="Y89" s="169">
        <v>851379.35999997775</v>
      </c>
      <c r="Z89" s="169">
        <v>0</v>
      </c>
      <c r="AA89" s="169">
        <v>0</v>
      </c>
      <c r="AB89" s="169">
        <v>0</v>
      </c>
      <c r="AC89" s="169">
        <v>0</v>
      </c>
      <c r="AD89" s="169">
        <v>0</v>
      </c>
      <c r="AE89" s="169">
        <v>0</v>
      </c>
      <c r="AF89" s="169">
        <v>0</v>
      </c>
      <c r="AG89" s="169">
        <v>0</v>
      </c>
      <c r="AH89" s="169">
        <v>0</v>
      </c>
      <c r="AI89" s="169">
        <v>8790.0499999999993</v>
      </c>
      <c r="AJ89" s="169">
        <v>619424.86608058121</v>
      </c>
      <c r="AK89" s="169">
        <v>619424.86608058144</v>
      </c>
      <c r="AM89" s="15">
        <v>2</v>
      </c>
      <c r="AN89" s="169" t="str">
        <f>RevReqSumR!AB89</f>
        <v>Oct 2014 - Sep 2015</v>
      </c>
      <c r="AO89" s="276">
        <v>1</v>
      </c>
      <c r="AP89" s="8"/>
      <c r="AQ89" s="8">
        <f t="shared" si="4"/>
        <v>0</v>
      </c>
      <c r="AR89" s="8">
        <f t="shared" si="5"/>
        <v>0</v>
      </c>
      <c r="AS89" s="8">
        <f t="shared" si="6"/>
        <v>0</v>
      </c>
      <c r="AT89" s="8">
        <f t="shared" si="7"/>
        <v>57008236.469999984</v>
      </c>
      <c r="AU89" s="8">
        <v>0</v>
      </c>
      <c r="AW89" s="8">
        <f t="shared" si="8"/>
        <v>556520.63999989012</v>
      </c>
      <c r="AX89" s="8">
        <f t="shared" si="9"/>
        <v>0</v>
      </c>
      <c r="AY89" s="8">
        <f t="shared" si="10"/>
        <v>57564757.109999873</v>
      </c>
      <c r="AZ89" s="8">
        <f t="shared" si="11"/>
        <v>0</v>
      </c>
      <c r="BB89" s="8">
        <f t="shared" si="29"/>
        <v>29545975.058064088</v>
      </c>
      <c r="BC89" s="8">
        <f t="shared" si="29"/>
        <v>731532.93335387844</v>
      </c>
      <c r="BD89" s="8">
        <f t="shared" si="29"/>
        <v>27287249.11858191</v>
      </c>
      <c r="BE89" s="8">
        <f t="shared" si="13"/>
        <v>57564757.10999988</v>
      </c>
      <c r="BF89" s="8">
        <f t="shared" si="14"/>
        <v>0</v>
      </c>
      <c r="BH89" s="8">
        <f t="shared" ref="BH89:BH152" si="38">AJ89+H89+X89</f>
        <v>1144130.2060805811</v>
      </c>
      <c r="BI89" s="8">
        <f t="shared" ref="BI89:BI152" si="39">AI89+W89+Y89</f>
        <v>869690.29999997769</v>
      </c>
      <c r="BJ89" s="8">
        <f t="shared" ref="BJ89:BJ152" si="40">AA89</f>
        <v>0</v>
      </c>
      <c r="BK89" s="8">
        <f t="shared" ref="BK89:BK152" si="41">BI89+BJ89</f>
        <v>869690.29999997769</v>
      </c>
      <c r="BL89" s="8">
        <f t="shared" ref="BL89:BL152" si="42">BH89-BK89</f>
        <v>274439.90608060337</v>
      </c>
      <c r="BM89" s="8">
        <f t="shared" ref="BM89:BM152" si="43">T89</f>
        <v>257734.949999984</v>
      </c>
      <c r="BN89" s="8">
        <f>BW89*WACC!$H$10/12</f>
        <v>155235.10447080474</v>
      </c>
      <c r="BO89" s="8">
        <f t="shared" si="30"/>
        <v>376939.75160978263</v>
      </c>
      <c r="BP89" s="8">
        <f t="shared" si="31"/>
        <v>154861.9275513631</v>
      </c>
      <c r="BQ89" s="8">
        <f t="shared" si="32"/>
        <v>222077.82405841953</v>
      </c>
      <c r="BR89" s="8">
        <f>BW89*WACC!$H$11/12</f>
        <v>3145.1995864805072</v>
      </c>
      <c r="BS89" s="8">
        <f t="shared" si="33"/>
        <v>218932.62447193902</v>
      </c>
      <c r="BT89" s="8"/>
      <c r="BU89" s="8">
        <f t="shared" si="34"/>
        <v>532174.85608058737</v>
      </c>
      <c r="BV89" s="8">
        <f t="shared" si="35"/>
        <v>532174.85608058749</v>
      </c>
      <c r="BW89" s="8">
        <f t="shared" si="36"/>
        <v>59045154.689999893</v>
      </c>
      <c r="BX89" s="8">
        <f>BW89*WACC!$H$12/12</f>
        <v>227410.60503067219</v>
      </c>
      <c r="BY89" s="8">
        <f t="shared" si="37"/>
        <v>8477.9805587331648</v>
      </c>
    </row>
    <row r="90" spans="1:77" hidden="1" outlineLevel="1" x14ac:dyDescent="0.2">
      <c r="A90">
        <f t="shared" si="3"/>
        <v>2015</v>
      </c>
      <c r="B90" s="247">
        <v>42186</v>
      </c>
      <c r="C90" s="169">
        <v>0</v>
      </c>
      <c r="D90" s="169">
        <v>0</v>
      </c>
      <c r="E90" s="169">
        <v>537577.44669230771</v>
      </c>
      <c r="F90" s="169">
        <v>0</v>
      </c>
      <c r="G90" s="169">
        <v>4920.5366923076936</v>
      </c>
      <c r="H90" s="169">
        <v>532656.91</v>
      </c>
      <c r="I90" s="169">
        <v>525719.06000000006</v>
      </c>
      <c r="J90" s="169">
        <v>6937.85</v>
      </c>
      <c r="K90" s="169">
        <v>1157100</v>
      </c>
      <c r="L90" s="169">
        <v>712.34</v>
      </c>
      <c r="M90" s="169">
        <v>532656.91</v>
      </c>
      <c r="N90" s="169">
        <v>625155.43000000005</v>
      </c>
      <c r="O90" s="169">
        <v>0</v>
      </c>
      <c r="P90" s="169">
        <v>56383081.039999984</v>
      </c>
      <c r="Q90" s="169">
        <v>56383081.039999984</v>
      </c>
      <c r="R90" s="169">
        <v>463256.52999999997</v>
      </c>
      <c r="S90" s="169">
        <v>730142.45999999985</v>
      </c>
      <c r="T90" s="169">
        <v>173809.57999999996</v>
      </c>
      <c r="U90" s="169">
        <v>463444.28999989014</v>
      </c>
      <c r="V90" s="169">
        <v>2337.7085497521266</v>
      </c>
      <c r="W90" s="267">
        <v>5691.4800000000005</v>
      </c>
      <c r="X90" s="169">
        <v>0</v>
      </c>
      <c r="Y90" s="169">
        <v>693843.46999998484</v>
      </c>
      <c r="Z90" s="169">
        <v>0</v>
      </c>
      <c r="AA90" s="169">
        <v>0</v>
      </c>
      <c r="AB90" s="169">
        <v>0</v>
      </c>
      <c r="AC90" s="169">
        <v>0</v>
      </c>
      <c r="AD90" s="169">
        <v>0</v>
      </c>
      <c r="AE90" s="169">
        <v>0</v>
      </c>
      <c r="AF90" s="169">
        <v>0</v>
      </c>
      <c r="AG90" s="169">
        <v>0</v>
      </c>
      <c r="AH90" s="169">
        <v>0</v>
      </c>
      <c r="AI90" s="169">
        <v>10067.839999999998</v>
      </c>
      <c r="AJ90" s="169">
        <v>543051.45524204476</v>
      </c>
      <c r="AK90" s="169">
        <v>543051.45524204464</v>
      </c>
      <c r="AM90" s="15">
        <v>2</v>
      </c>
      <c r="AN90" s="169" t="str">
        <f>RevReqSumR!AB90</f>
        <v>Oct 2014 - Sep 2015</v>
      </c>
      <c r="AO90" s="276">
        <v>1</v>
      </c>
      <c r="AP90" s="8"/>
      <c r="AQ90" s="8">
        <f t="shared" si="4"/>
        <v>0</v>
      </c>
      <c r="AR90" s="8">
        <f t="shared" si="5"/>
        <v>0</v>
      </c>
      <c r="AS90" s="8">
        <f t="shared" si="6"/>
        <v>0</v>
      </c>
      <c r="AT90" s="8">
        <f t="shared" si="7"/>
        <v>56383081.039999984</v>
      </c>
      <c r="AU90" s="8">
        <v>0</v>
      </c>
      <c r="AW90" s="8">
        <f t="shared" si="8"/>
        <v>463444.28999989014</v>
      </c>
      <c r="AX90" s="8">
        <f t="shared" si="9"/>
        <v>0</v>
      </c>
      <c r="AY90" s="8">
        <f t="shared" si="10"/>
        <v>56846525.329999872</v>
      </c>
      <c r="AZ90" s="8">
        <f t="shared" si="11"/>
        <v>0</v>
      </c>
      <c r="BB90" s="8">
        <f t="shared" si="29"/>
        <v>29177331.823502388</v>
      </c>
      <c r="BC90" s="8">
        <f t="shared" si="29"/>
        <v>722405.64389363839</v>
      </c>
      <c r="BD90" s="8">
        <f t="shared" si="29"/>
        <v>26946787.862603847</v>
      </c>
      <c r="BE90" s="8">
        <f t="shared" si="13"/>
        <v>56846525.329999872</v>
      </c>
      <c r="BF90" s="8">
        <f t="shared" si="14"/>
        <v>0</v>
      </c>
      <c r="BH90" s="8">
        <f t="shared" si="38"/>
        <v>1075708.3652420449</v>
      </c>
      <c r="BI90" s="8">
        <f t="shared" si="39"/>
        <v>709602.78999998479</v>
      </c>
      <c r="BJ90" s="8">
        <f t="shared" si="40"/>
        <v>0</v>
      </c>
      <c r="BK90" s="8">
        <f t="shared" si="41"/>
        <v>709602.78999998479</v>
      </c>
      <c r="BL90" s="8">
        <f t="shared" si="42"/>
        <v>366105.57524206012</v>
      </c>
      <c r="BM90" s="8">
        <f t="shared" si="43"/>
        <v>173809.57999999996</v>
      </c>
      <c r="BN90" s="8">
        <f>BW90*WACC!$H$10/12</f>
        <v>151343.00402333905</v>
      </c>
      <c r="BO90" s="8">
        <f t="shared" si="30"/>
        <v>388572.15121872106</v>
      </c>
      <c r="BP90" s="8">
        <f t="shared" si="31"/>
        <v>159640.98260669934</v>
      </c>
      <c r="BQ90" s="8">
        <f t="shared" si="32"/>
        <v>228931.16861202172</v>
      </c>
      <c r="BR90" s="8">
        <f>BW90*WACC!$H$11/12</f>
        <v>3066.3422123083401</v>
      </c>
      <c r="BS90" s="8">
        <f t="shared" si="33"/>
        <v>225864.82639971338</v>
      </c>
      <c r="BT90" s="8"/>
      <c r="BU90" s="8">
        <f t="shared" si="34"/>
        <v>539915.15524206008</v>
      </c>
      <c r="BV90" s="8">
        <f t="shared" si="35"/>
        <v>539915.15524205985</v>
      </c>
      <c r="BW90" s="8">
        <f t="shared" si="36"/>
        <v>57564757.109999873</v>
      </c>
      <c r="BX90" s="8">
        <f>BW90*WACC!$H$12/12</f>
        <v>221708.89908847804</v>
      </c>
      <c r="BY90" s="8">
        <f t="shared" si="37"/>
        <v>-4155.9273112353403</v>
      </c>
    </row>
    <row r="91" spans="1:77" hidden="1" outlineLevel="1" x14ac:dyDescent="0.2">
      <c r="A91">
        <f t="shared" si="3"/>
        <v>2015</v>
      </c>
      <c r="B91" s="247">
        <v>42217</v>
      </c>
      <c r="C91" s="169">
        <v>0</v>
      </c>
      <c r="D91" s="169">
        <v>0</v>
      </c>
      <c r="E91" s="169">
        <v>531607.54290769226</v>
      </c>
      <c r="F91" s="169">
        <v>0</v>
      </c>
      <c r="G91" s="169">
        <v>4743.6829076923086</v>
      </c>
      <c r="H91" s="169">
        <v>526863.86</v>
      </c>
      <c r="I91" s="169">
        <v>520175.37</v>
      </c>
      <c r="J91" s="169">
        <v>6688.49</v>
      </c>
      <c r="K91" s="169">
        <v>1369677.29</v>
      </c>
      <c r="L91" s="169">
        <v>617.5</v>
      </c>
      <c r="M91" s="169">
        <v>526863.86</v>
      </c>
      <c r="N91" s="169">
        <v>843430.93</v>
      </c>
      <c r="O91" s="169">
        <v>0</v>
      </c>
      <c r="P91" s="169">
        <v>55539650.109999985</v>
      </c>
      <c r="Q91" s="169">
        <v>55539650.109999985</v>
      </c>
      <c r="R91" s="169">
        <v>551218.92000000004</v>
      </c>
      <c r="S91" s="169">
        <v>0</v>
      </c>
      <c r="T91" s="169">
        <v>0</v>
      </c>
      <c r="U91" s="169">
        <v>1014663.2099998902</v>
      </c>
      <c r="V91" s="169">
        <v>4536.0336511165096</v>
      </c>
      <c r="W91" s="267">
        <v>-1719.26</v>
      </c>
      <c r="X91" s="169">
        <v>0</v>
      </c>
      <c r="Y91" s="169">
        <v>818681.07999998797</v>
      </c>
      <c r="Z91" s="169">
        <v>0</v>
      </c>
      <c r="AA91" s="169">
        <v>0</v>
      </c>
      <c r="AB91" s="169">
        <v>0</v>
      </c>
      <c r="AC91" s="169">
        <v>0</v>
      </c>
      <c r="AD91" s="169">
        <v>0</v>
      </c>
      <c r="AE91" s="169">
        <v>0</v>
      </c>
      <c r="AF91" s="169">
        <v>0</v>
      </c>
      <c r="AG91" s="169">
        <v>0</v>
      </c>
      <c r="AH91" s="169">
        <v>0</v>
      </c>
      <c r="AI91" s="169">
        <v>10582.599999999999</v>
      </c>
      <c r="AJ91" s="169">
        <v>836824.13655879663</v>
      </c>
      <c r="AK91" s="169">
        <v>836824.13655879674</v>
      </c>
      <c r="AM91" s="15">
        <v>1</v>
      </c>
      <c r="AN91" s="169" t="str">
        <f>RevReqSumR!AB91</f>
        <v>Oct 2014 - Sep 2015</v>
      </c>
      <c r="AO91" s="276">
        <v>1</v>
      </c>
      <c r="AP91" s="8"/>
      <c r="AQ91" s="8">
        <f t="shared" si="4"/>
        <v>0</v>
      </c>
      <c r="AR91" s="8">
        <f t="shared" si="5"/>
        <v>0</v>
      </c>
      <c r="AS91" s="8">
        <f t="shared" si="6"/>
        <v>0</v>
      </c>
      <c r="AT91" s="8">
        <f t="shared" si="7"/>
        <v>55539650.109999985</v>
      </c>
      <c r="AU91" s="8">
        <v>0</v>
      </c>
      <c r="AW91" s="8">
        <f t="shared" si="8"/>
        <v>1014663.2099998902</v>
      </c>
      <c r="AX91" s="8">
        <f t="shared" si="9"/>
        <v>0</v>
      </c>
      <c r="AY91" s="8">
        <f t="shared" si="10"/>
        <v>56554313.319999874</v>
      </c>
      <c r="AZ91" s="8">
        <f t="shared" si="11"/>
        <v>0</v>
      </c>
      <c r="BB91" s="8">
        <f t="shared" si="29"/>
        <v>29027349.626189739</v>
      </c>
      <c r="BC91" s="8">
        <f t="shared" si="29"/>
        <v>718692.21367055841</v>
      </c>
      <c r="BD91" s="8">
        <f t="shared" si="29"/>
        <v>26808271.48013958</v>
      </c>
      <c r="BE91" s="8">
        <f t="shared" si="13"/>
        <v>56554313.319999874</v>
      </c>
      <c r="BF91" s="8">
        <f t="shared" si="14"/>
        <v>0</v>
      </c>
      <c r="BH91" s="8">
        <f t="shared" si="38"/>
        <v>1363687.9965587966</v>
      </c>
      <c r="BI91" s="8">
        <f t="shared" si="39"/>
        <v>827544.41999998793</v>
      </c>
      <c r="BJ91" s="8">
        <f t="shared" si="40"/>
        <v>0</v>
      </c>
      <c r="BK91" s="8">
        <f t="shared" si="41"/>
        <v>827544.41999998793</v>
      </c>
      <c r="BL91" s="8">
        <f t="shared" si="42"/>
        <v>536143.57655880868</v>
      </c>
      <c r="BM91" s="8">
        <f t="shared" si="43"/>
        <v>0</v>
      </c>
      <c r="BN91" s="8">
        <f>BW91*WACC!$H$10/12</f>
        <v>149454.70707521646</v>
      </c>
      <c r="BO91" s="8">
        <f t="shared" si="30"/>
        <v>386688.86948359222</v>
      </c>
      <c r="BP91" s="8">
        <f t="shared" si="31"/>
        <v>158867.25513863901</v>
      </c>
      <c r="BQ91" s="8">
        <f t="shared" si="32"/>
        <v>227821.61434495321</v>
      </c>
      <c r="BR91" s="8">
        <f>BW91*WACC!$H$11/12</f>
        <v>3028.0836573208344</v>
      </c>
      <c r="BS91" s="8">
        <f t="shared" si="33"/>
        <v>224793.53068763239</v>
      </c>
      <c r="BT91" s="8"/>
      <c r="BU91" s="8">
        <f t="shared" si="34"/>
        <v>536143.57655880868</v>
      </c>
      <c r="BV91" s="8">
        <f t="shared" si="35"/>
        <v>536143.5765588088</v>
      </c>
      <c r="BW91" s="8">
        <f t="shared" si="36"/>
        <v>56846525.329999872</v>
      </c>
      <c r="BX91" s="8">
        <f>BW91*WACC!$H$12/12</f>
        <v>218942.65138365628</v>
      </c>
      <c r="BY91" s="8">
        <f t="shared" si="37"/>
        <v>-5850.8793039761076</v>
      </c>
    </row>
    <row r="92" spans="1:77" hidden="1" outlineLevel="1" x14ac:dyDescent="0.2">
      <c r="A92">
        <f t="shared" si="3"/>
        <v>2015</v>
      </c>
      <c r="B92" s="247">
        <v>42248</v>
      </c>
      <c r="C92" s="169">
        <v>0</v>
      </c>
      <c r="D92" s="169">
        <v>0</v>
      </c>
      <c r="E92" s="169">
        <v>506715.57878461538</v>
      </c>
      <c r="F92" s="169">
        <v>0</v>
      </c>
      <c r="G92" s="169">
        <v>4411.1387846153848</v>
      </c>
      <c r="H92" s="169">
        <v>502304.44</v>
      </c>
      <c r="I92" s="169">
        <v>496084.83</v>
      </c>
      <c r="J92" s="169">
        <v>6219.61</v>
      </c>
      <c r="K92" s="169">
        <v>1446175.38</v>
      </c>
      <c r="L92" s="169">
        <v>10972.5</v>
      </c>
      <c r="M92" s="169">
        <v>502304.44</v>
      </c>
      <c r="N92" s="169">
        <v>954843.44</v>
      </c>
      <c r="O92" s="169">
        <v>0</v>
      </c>
      <c r="P92" s="169">
        <v>54584806.669999987</v>
      </c>
      <c r="Q92" s="169">
        <v>54584806.669999987</v>
      </c>
      <c r="R92" s="169">
        <v>588445.25</v>
      </c>
      <c r="S92" s="169">
        <v>0</v>
      </c>
      <c r="T92" s="169">
        <v>0</v>
      </c>
      <c r="U92" s="169">
        <v>1603108.4599998901</v>
      </c>
      <c r="V92" s="169">
        <v>9439.9127331905238</v>
      </c>
      <c r="W92" s="267">
        <v>0</v>
      </c>
      <c r="X92" s="169">
        <v>0</v>
      </c>
      <c r="Y92" s="169">
        <v>857929.75</v>
      </c>
      <c r="Z92" s="169">
        <v>0</v>
      </c>
      <c r="AA92" s="169">
        <v>0</v>
      </c>
      <c r="AB92" s="169">
        <v>0</v>
      </c>
      <c r="AC92" s="169">
        <v>0</v>
      </c>
      <c r="AD92" s="169">
        <v>0</v>
      </c>
      <c r="AE92" s="169">
        <v>0</v>
      </c>
      <c r="AF92" s="169">
        <v>0</v>
      </c>
      <c r="AG92" s="169">
        <v>0</v>
      </c>
      <c r="AH92" s="169">
        <v>0</v>
      </c>
      <c r="AI92" s="169">
        <v>8537.42</v>
      </c>
      <c r="AJ92" s="169">
        <v>880318.22151780594</v>
      </c>
      <c r="AK92" s="169">
        <v>880318.22151780594</v>
      </c>
      <c r="AM92" s="15">
        <v>2</v>
      </c>
      <c r="AN92" s="169" t="str">
        <f>RevReqSumR!AB92</f>
        <v>Oct 2014 - Sep 2015</v>
      </c>
      <c r="AO92" s="276">
        <v>1</v>
      </c>
      <c r="AP92" s="8"/>
      <c r="AQ92" s="8">
        <f t="shared" si="4"/>
        <v>0</v>
      </c>
      <c r="AR92" s="8">
        <f t="shared" si="5"/>
        <v>0</v>
      </c>
      <c r="AS92" s="8">
        <f t="shared" si="6"/>
        <v>0</v>
      </c>
      <c r="AT92" s="8">
        <f t="shared" si="7"/>
        <v>54584806.669999987</v>
      </c>
      <c r="AU92" s="8">
        <v>0</v>
      </c>
      <c r="AW92" s="8">
        <f t="shared" si="8"/>
        <v>1603108.4599998901</v>
      </c>
      <c r="AX92" s="8">
        <f t="shared" si="9"/>
        <v>0</v>
      </c>
      <c r="AY92" s="8">
        <f t="shared" si="10"/>
        <v>56187915.129999876</v>
      </c>
      <c r="AZ92" s="8">
        <f t="shared" si="11"/>
        <v>0</v>
      </c>
      <c r="BB92" s="8">
        <f t="shared" si="29"/>
        <v>28839290.259199392</v>
      </c>
      <c r="BC92" s="8">
        <f t="shared" si="29"/>
        <v>714036.02547203843</v>
      </c>
      <c r="BD92" s="8">
        <f t="shared" si="29"/>
        <v>26634588.84532845</v>
      </c>
      <c r="BE92" s="8">
        <f t="shared" si="13"/>
        <v>56187915.129999876</v>
      </c>
      <c r="BF92" s="8">
        <f t="shared" si="14"/>
        <v>0</v>
      </c>
      <c r="BH92" s="8">
        <f t="shared" si="38"/>
        <v>1382622.6615178059</v>
      </c>
      <c r="BI92" s="8">
        <f t="shared" si="39"/>
        <v>866467.17</v>
      </c>
      <c r="BJ92" s="8">
        <f t="shared" si="40"/>
        <v>0</v>
      </c>
      <c r="BK92" s="8">
        <f t="shared" si="41"/>
        <v>866467.17</v>
      </c>
      <c r="BL92" s="8">
        <f t="shared" si="42"/>
        <v>516155.49151780584</v>
      </c>
      <c r="BM92" s="8">
        <f t="shared" si="43"/>
        <v>0</v>
      </c>
      <c r="BN92" s="8">
        <f>BW92*WACC!$H$10/12</f>
        <v>148686.45501222956</v>
      </c>
      <c r="BO92" s="8">
        <f t="shared" si="30"/>
        <v>367469.03650557628</v>
      </c>
      <c r="BP92" s="8">
        <f t="shared" si="31"/>
        <v>150970.97895795095</v>
      </c>
      <c r="BQ92" s="8">
        <f t="shared" si="32"/>
        <v>216498.05754762533</v>
      </c>
      <c r="BR92" s="8">
        <f>BW92*WACC!$H$11/12</f>
        <v>3012.5181956357574</v>
      </c>
      <c r="BS92" s="8">
        <f t="shared" si="33"/>
        <v>213485.53935198957</v>
      </c>
      <c r="BT92" s="8"/>
      <c r="BU92" s="8">
        <f t="shared" si="34"/>
        <v>516155.49151780584</v>
      </c>
      <c r="BV92" s="8">
        <f t="shared" si="35"/>
        <v>516155.4915178059</v>
      </c>
      <c r="BW92" s="8">
        <f t="shared" si="36"/>
        <v>56554313.319999874</v>
      </c>
      <c r="BX92" s="8">
        <f>BW92*WACC!$H$12/12</f>
        <v>217817.20577613407</v>
      </c>
      <c r="BY92" s="8">
        <f t="shared" si="37"/>
        <v>4331.666424144496</v>
      </c>
    </row>
    <row r="93" spans="1:77" hidden="1" outlineLevel="1" x14ac:dyDescent="0.2">
      <c r="A93">
        <f t="shared" si="3"/>
        <v>2015</v>
      </c>
      <c r="B93" s="247">
        <v>42278</v>
      </c>
      <c r="C93" s="169">
        <v>0</v>
      </c>
      <c r="D93" s="169">
        <v>0</v>
      </c>
      <c r="E93" s="169">
        <v>514228.28875384614</v>
      </c>
      <c r="F93" s="169">
        <v>0</v>
      </c>
      <c r="G93" s="169">
        <v>4358.428753846154</v>
      </c>
      <c r="H93" s="169">
        <v>509869.86</v>
      </c>
      <c r="I93" s="169">
        <v>503724.57</v>
      </c>
      <c r="J93" s="169">
        <v>6145.29</v>
      </c>
      <c r="K93" s="169">
        <v>1124714.1200000001</v>
      </c>
      <c r="L93" s="169">
        <v>119902.5</v>
      </c>
      <c r="M93" s="169">
        <v>509869.86</v>
      </c>
      <c r="N93" s="169">
        <v>734746.76000000013</v>
      </c>
      <c r="O93" s="169">
        <v>0</v>
      </c>
      <c r="P93" s="169">
        <v>53850059.909999989</v>
      </c>
      <c r="Q93" s="169">
        <v>53850059.909999989</v>
      </c>
      <c r="R93" s="169">
        <v>452430.08000000002</v>
      </c>
      <c r="S93" s="169">
        <v>2035188.6312000002</v>
      </c>
      <c r="T93" s="169">
        <v>432270.34000000032</v>
      </c>
      <c r="U93" s="169">
        <v>452620.24879989028</v>
      </c>
      <c r="V93" s="169">
        <v>6965.3765372808939</v>
      </c>
      <c r="W93" s="267">
        <v>6648.92</v>
      </c>
      <c r="X93" s="169">
        <v>0</v>
      </c>
      <c r="Y93" s="169">
        <v>672284.04</v>
      </c>
      <c r="Z93" s="169">
        <v>0</v>
      </c>
      <c r="AA93" s="169">
        <v>0</v>
      </c>
      <c r="AB93" s="169">
        <v>0</v>
      </c>
      <c r="AC93" s="169">
        <v>0</v>
      </c>
      <c r="AD93" s="169">
        <v>0</v>
      </c>
      <c r="AE93" s="169">
        <v>0</v>
      </c>
      <c r="AF93" s="169">
        <v>0</v>
      </c>
      <c r="AG93" s="169">
        <v>0</v>
      </c>
      <c r="AH93" s="169">
        <v>0</v>
      </c>
      <c r="AI93" s="169">
        <v>6240.5100000000011</v>
      </c>
      <c r="AJ93" s="169">
        <v>264226.93529112672</v>
      </c>
      <c r="AK93" s="169">
        <v>264226.93529112678</v>
      </c>
      <c r="AM93" s="15">
        <v>2</v>
      </c>
      <c r="AN93" s="169" t="str">
        <f>RevReqSumR!AB93</f>
        <v>Oct 2015 - Sep 2016</v>
      </c>
      <c r="AO93" s="276">
        <v>1</v>
      </c>
      <c r="AP93" s="8"/>
      <c r="AQ93" s="8">
        <f t="shared" si="4"/>
        <v>0</v>
      </c>
      <c r="AR93" s="8">
        <f t="shared" si="5"/>
        <v>0</v>
      </c>
      <c r="AS93" s="8">
        <f t="shared" si="6"/>
        <v>0</v>
      </c>
      <c r="AT93" s="8">
        <f t="shared" si="7"/>
        <v>53850059.909999989</v>
      </c>
      <c r="AU93" s="8">
        <v>0</v>
      </c>
      <c r="AW93" s="8">
        <f t="shared" si="8"/>
        <v>452620.24879989028</v>
      </c>
      <c r="AX93" s="8">
        <f t="shared" si="9"/>
        <v>0</v>
      </c>
      <c r="AY93" s="8">
        <f t="shared" si="10"/>
        <v>54302680.158799879</v>
      </c>
      <c r="AZ93" s="8">
        <f t="shared" si="11"/>
        <v>0</v>
      </c>
      <c r="BB93" s="8">
        <f t="shared" si="29"/>
        <v>27871665.131706424</v>
      </c>
      <c r="BC93" s="8">
        <f t="shared" si="29"/>
        <v>690078.4594580289</v>
      </c>
      <c r="BD93" s="8">
        <f t="shared" si="29"/>
        <v>25740936.567635428</v>
      </c>
      <c r="BE93" s="8">
        <f t="shared" si="13"/>
        <v>54302680.158799887</v>
      </c>
      <c r="BF93" s="8">
        <f t="shared" si="14"/>
        <v>0</v>
      </c>
      <c r="BH93" s="8">
        <f t="shared" si="38"/>
        <v>774096.79529112671</v>
      </c>
      <c r="BI93" s="8">
        <f t="shared" si="39"/>
        <v>685173.47000000009</v>
      </c>
      <c r="BJ93" s="8">
        <f t="shared" si="40"/>
        <v>0</v>
      </c>
      <c r="BK93" s="8">
        <f t="shared" si="41"/>
        <v>685173.47000000009</v>
      </c>
      <c r="BL93" s="8">
        <f t="shared" si="42"/>
        <v>88923.325291126617</v>
      </c>
      <c r="BM93" s="8">
        <f t="shared" si="43"/>
        <v>432270.34000000032</v>
      </c>
      <c r="BN93" s="8">
        <f>BW93*WACC!$H$10/12</f>
        <v>147723.16070635154</v>
      </c>
      <c r="BO93" s="8">
        <f t="shared" si="30"/>
        <v>373470.50458477542</v>
      </c>
      <c r="BP93" s="8">
        <f t="shared" si="31"/>
        <v>153436.62210360912</v>
      </c>
      <c r="BQ93" s="8">
        <f t="shared" si="32"/>
        <v>220033.88248116631</v>
      </c>
      <c r="BR93" s="8">
        <f>BW93*WACC!$H$11/12</f>
        <v>2993.0010067702947</v>
      </c>
      <c r="BS93" s="8">
        <f t="shared" si="33"/>
        <v>217040.88147439601</v>
      </c>
      <c r="BT93" s="8"/>
      <c r="BU93" s="8">
        <f t="shared" si="34"/>
        <v>521193.66529112693</v>
      </c>
      <c r="BV93" s="8">
        <f t="shared" si="35"/>
        <v>521193.66529112705</v>
      </c>
      <c r="BW93" s="8">
        <f t="shared" si="36"/>
        <v>56187915.129999876</v>
      </c>
      <c r="BX93" s="8">
        <f>BW93*WACC!$H$12/12</f>
        <v>216406.03436829368</v>
      </c>
      <c r="BY93" s="8">
        <f t="shared" si="37"/>
        <v>-634.84710610233014</v>
      </c>
    </row>
    <row r="94" spans="1:77" hidden="1" outlineLevel="1" x14ac:dyDescent="0.2">
      <c r="A94">
        <f t="shared" si="3"/>
        <v>2015</v>
      </c>
      <c r="B94" s="247">
        <v>42309</v>
      </c>
      <c r="C94" s="169">
        <v>0</v>
      </c>
      <c r="D94" s="169">
        <v>0</v>
      </c>
      <c r="E94" s="169">
        <v>491463.27904615388</v>
      </c>
      <c r="F94" s="169">
        <v>0</v>
      </c>
      <c r="G94" s="169">
        <v>4063.9490461538467</v>
      </c>
      <c r="H94" s="169">
        <v>487399.33</v>
      </c>
      <c r="I94" s="169">
        <v>481669.25</v>
      </c>
      <c r="J94" s="169">
        <v>5730.08</v>
      </c>
      <c r="K94" s="169">
        <v>894053.08</v>
      </c>
      <c r="L94" s="169">
        <v>0</v>
      </c>
      <c r="M94" s="169">
        <v>487399.33</v>
      </c>
      <c r="N94" s="169">
        <v>406653.74999999994</v>
      </c>
      <c r="O94" s="169">
        <v>0</v>
      </c>
      <c r="P94" s="169">
        <v>53443406.159999989</v>
      </c>
      <c r="Q94" s="169">
        <v>53443406.159999989</v>
      </c>
      <c r="R94" s="169">
        <v>377522.67</v>
      </c>
      <c r="S94" s="169">
        <v>0</v>
      </c>
      <c r="T94" s="169">
        <v>0</v>
      </c>
      <c r="U94" s="169">
        <v>830142.91879989021</v>
      </c>
      <c r="V94" s="169">
        <v>4243.4122282097023</v>
      </c>
      <c r="W94" s="267">
        <v>205.25</v>
      </c>
      <c r="X94" s="169">
        <v>0</v>
      </c>
      <c r="Y94" s="169">
        <v>515750.48999999993</v>
      </c>
      <c r="Z94" s="169">
        <v>0</v>
      </c>
      <c r="AA94" s="169">
        <v>0</v>
      </c>
      <c r="AB94" s="169">
        <v>0</v>
      </c>
      <c r="AC94" s="169">
        <v>0</v>
      </c>
      <c r="AD94" s="169">
        <v>0</v>
      </c>
      <c r="AE94" s="169">
        <v>0</v>
      </c>
      <c r="AF94" s="169">
        <v>0</v>
      </c>
      <c r="AG94" s="169">
        <v>0</v>
      </c>
      <c r="AH94" s="169">
        <v>0</v>
      </c>
      <c r="AI94" s="169">
        <v>5327.33</v>
      </c>
      <c r="AJ94" s="169">
        <v>529590.43127436354</v>
      </c>
      <c r="AK94" s="169">
        <v>529590.43127436342</v>
      </c>
      <c r="AM94" s="15">
        <v>2</v>
      </c>
      <c r="AN94" s="169" t="str">
        <f>RevReqSumR!AB94</f>
        <v>Oct 2015 - Sep 2016</v>
      </c>
      <c r="AO94" s="276">
        <v>1</v>
      </c>
      <c r="AP94" s="8"/>
      <c r="AQ94" s="8">
        <f t="shared" si="4"/>
        <v>0</v>
      </c>
      <c r="AR94" s="8">
        <f t="shared" si="5"/>
        <v>0</v>
      </c>
      <c r="AS94" s="8">
        <f t="shared" si="6"/>
        <v>0</v>
      </c>
      <c r="AT94" s="8">
        <f t="shared" si="7"/>
        <v>53443406.159999989</v>
      </c>
      <c r="AU94" s="8">
        <v>0</v>
      </c>
      <c r="AW94" s="8">
        <f t="shared" si="8"/>
        <v>830142.91879989021</v>
      </c>
      <c r="AX94" s="8">
        <f t="shared" si="9"/>
        <v>0</v>
      </c>
      <c r="AY94" s="8">
        <f t="shared" si="10"/>
        <v>54273549.078799881</v>
      </c>
      <c r="AZ94" s="8">
        <f t="shared" si="11"/>
        <v>0</v>
      </c>
      <c r="BB94" s="8">
        <f t="shared" si="29"/>
        <v>27856713.167930227</v>
      </c>
      <c r="BC94" s="8">
        <f t="shared" si="29"/>
        <v>689708.26169338892</v>
      </c>
      <c r="BD94" s="8">
        <f t="shared" si="29"/>
        <v>25727127.64917627</v>
      </c>
      <c r="BE94" s="8">
        <f t="shared" si="13"/>
        <v>54273549.078799888</v>
      </c>
      <c r="BF94" s="8">
        <f t="shared" si="14"/>
        <v>0</v>
      </c>
      <c r="BH94" s="8">
        <f t="shared" si="38"/>
        <v>1016989.7612743636</v>
      </c>
      <c r="BI94" s="8">
        <f t="shared" si="39"/>
        <v>521283.06999999995</v>
      </c>
      <c r="BJ94" s="8">
        <f t="shared" si="40"/>
        <v>0</v>
      </c>
      <c r="BK94" s="8">
        <f t="shared" si="41"/>
        <v>521283.06999999995</v>
      </c>
      <c r="BL94" s="8">
        <f t="shared" si="42"/>
        <v>495706.69127436366</v>
      </c>
      <c r="BM94" s="8">
        <f t="shared" si="43"/>
        <v>0</v>
      </c>
      <c r="BN94" s="8">
        <f>BW94*WACC!$H$10/12</f>
        <v>142766.70578227271</v>
      </c>
      <c r="BO94" s="8">
        <f t="shared" si="30"/>
        <v>352939.98549209093</v>
      </c>
      <c r="BP94" s="8">
        <f t="shared" si="31"/>
        <v>145001.86363957063</v>
      </c>
      <c r="BQ94" s="8">
        <f t="shared" si="32"/>
        <v>207938.1218525203</v>
      </c>
      <c r="BR94" s="8">
        <f>BW94*WACC!$H$11/12</f>
        <v>2892.5788758949043</v>
      </c>
      <c r="BS94" s="8">
        <f t="shared" si="33"/>
        <v>205045.54297662541</v>
      </c>
      <c r="BT94" s="8"/>
      <c r="BU94" s="8">
        <f t="shared" si="34"/>
        <v>495706.69127436366</v>
      </c>
      <c r="BV94" s="8">
        <f t="shared" si="35"/>
        <v>495706.69127436361</v>
      </c>
      <c r="BW94" s="8">
        <f t="shared" si="36"/>
        <v>54302680.158799879</v>
      </c>
      <c r="BX94" s="8">
        <f>BW94*WACC!$H$12/12</f>
        <v>209145.10961203789</v>
      </c>
      <c r="BY94" s="8">
        <f t="shared" si="37"/>
        <v>4099.5666354124842</v>
      </c>
    </row>
    <row r="95" spans="1:77" hidden="1" outlineLevel="1" x14ac:dyDescent="0.2">
      <c r="A95">
        <f t="shared" si="3"/>
        <v>2015</v>
      </c>
      <c r="B95" s="247">
        <v>42339</v>
      </c>
      <c r="C95" s="169">
        <v>0</v>
      </c>
      <c r="D95" s="169">
        <v>0</v>
      </c>
      <c r="E95" s="169">
        <v>504108.55653846153</v>
      </c>
      <c r="F95" s="169">
        <v>0</v>
      </c>
      <c r="G95" s="169">
        <v>4085.3465384615392</v>
      </c>
      <c r="H95" s="169">
        <v>500023.21</v>
      </c>
      <c r="I95" s="169">
        <v>494262.96</v>
      </c>
      <c r="J95" s="169">
        <v>5760.25</v>
      </c>
      <c r="K95" s="169">
        <v>582825</v>
      </c>
      <c r="L95" s="169">
        <v>475</v>
      </c>
      <c r="M95" s="169">
        <v>500023.21</v>
      </c>
      <c r="N95" s="169">
        <v>83276.789999999979</v>
      </c>
      <c r="O95" s="169">
        <v>0</v>
      </c>
      <c r="P95" s="169">
        <v>53360129.36999999</v>
      </c>
      <c r="Q95" s="169">
        <v>53360129.36999999</v>
      </c>
      <c r="R95" s="169">
        <v>250246.65</v>
      </c>
      <c r="S95" s="169">
        <v>1143745.48</v>
      </c>
      <c r="T95" s="169">
        <v>313602.55999999994</v>
      </c>
      <c r="U95" s="169">
        <v>250246.64879989007</v>
      </c>
      <c r="V95" s="169">
        <v>1840.1861182343173</v>
      </c>
      <c r="W95" s="267">
        <v>6190.49</v>
      </c>
      <c r="X95" s="169">
        <v>0</v>
      </c>
      <c r="Y95" s="169">
        <v>332578.34999999998</v>
      </c>
      <c r="Z95" s="169">
        <v>0</v>
      </c>
      <c r="AA95" s="169">
        <v>0</v>
      </c>
      <c r="AB95" s="169">
        <v>0</v>
      </c>
      <c r="AC95" s="169">
        <v>0</v>
      </c>
      <c r="AD95" s="169">
        <v>0</v>
      </c>
      <c r="AE95" s="169">
        <v>0</v>
      </c>
      <c r="AF95" s="169">
        <v>0</v>
      </c>
      <c r="AG95" s="169">
        <v>0</v>
      </c>
      <c r="AH95" s="169">
        <v>0</v>
      </c>
      <c r="AI95" s="169">
        <v>7743.29</v>
      </c>
      <c r="AJ95" s="169">
        <v>38835.102656695839</v>
      </c>
      <c r="AK95" s="169">
        <v>38835.102656695839</v>
      </c>
      <c r="AM95" s="15">
        <v>2</v>
      </c>
      <c r="AN95" s="169" t="str">
        <f>RevReqSumR!AB95</f>
        <v>Oct 2015 - Sep 2016</v>
      </c>
      <c r="AO95" s="276">
        <v>1</v>
      </c>
      <c r="AP95" s="8"/>
      <c r="AQ95" s="8">
        <f t="shared" si="4"/>
        <v>0</v>
      </c>
      <c r="AR95" s="8">
        <f t="shared" si="5"/>
        <v>0</v>
      </c>
      <c r="AS95" s="8">
        <f t="shared" si="6"/>
        <v>0</v>
      </c>
      <c r="AT95" s="8">
        <f t="shared" si="7"/>
        <v>53360129.36999999</v>
      </c>
      <c r="AU95" s="8">
        <v>0</v>
      </c>
      <c r="AW95" s="8">
        <f t="shared" si="8"/>
        <v>250246.64879989007</v>
      </c>
      <c r="AX95" s="8">
        <f t="shared" si="9"/>
        <v>0</v>
      </c>
      <c r="AY95" s="8">
        <f t="shared" si="10"/>
        <v>53610376.018799879</v>
      </c>
      <c r="AZ95" s="8">
        <f t="shared" si="11"/>
        <v>0</v>
      </c>
      <c r="BB95" s="8">
        <f t="shared" si="29"/>
        <v>27516329.647289325</v>
      </c>
      <c r="BC95" s="8">
        <f t="shared" si="29"/>
        <v>681280.65844690893</v>
      </c>
      <c r="BD95" s="8">
        <f t="shared" si="29"/>
        <v>25412765.71306365</v>
      </c>
      <c r="BE95" s="8">
        <f t="shared" si="13"/>
        <v>53610376.018799886</v>
      </c>
      <c r="BF95" s="8">
        <f t="shared" si="14"/>
        <v>0</v>
      </c>
      <c r="BH95" s="8">
        <f t="shared" si="38"/>
        <v>538858.31265669584</v>
      </c>
      <c r="BI95" s="8">
        <f t="shared" si="39"/>
        <v>346512.13</v>
      </c>
      <c r="BJ95" s="8">
        <f t="shared" si="40"/>
        <v>0</v>
      </c>
      <c r="BK95" s="8">
        <f t="shared" si="41"/>
        <v>346512.13</v>
      </c>
      <c r="BL95" s="8">
        <f t="shared" si="42"/>
        <v>192346.18265669583</v>
      </c>
      <c r="BM95" s="8">
        <f t="shared" si="43"/>
        <v>313602.55999999994</v>
      </c>
      <c r="BN95" s="8">
        <f>BW95*WACC!$H$10/12</f>
        <v>142690.11751231409</v>
      </c>
      <c r="BO95" s="8">
        <f t="shared" si="30"/>
        <v>363258.62514438166</v>
      </c>
      <c r="BP95" s="8">
        <f t="shared" si="31"/>
        <v>149241.17355431776</v>
      </c>
      <c r="BQ95" s="8">
        <f t="shared" si="32"/>
        <v>214017.45159006389</v>
      </c>
      <c r="BR95" s="8">
        <f>BW95*WACC!$H$11/12</f>
        <v>2891.0271302647889</v>
      </c>
      <c r="BS95" s="8">
        <f t="shared" si="33"/>
        <v>211126.42445979911</v>
      </c>
      <c r="BT95" s="8"/>
      <c r="BU95" s="8">
        <f t="shared" si="34"/>
        <v>505948.74265669577</v>
      </c>
      <c r="BV95" s="8">
        <f t="shared" si="35"/>
        <v>505948.74265669583</v>
      </c>
      <c r="BW95" s="8">
        <f t="shared" si="36"/>
        <v>54273549.078799881</v>
      </c>
      <c r="BX95" s="8">
        <f>BW95*WACC!$H$12/12</f>
        <v>209032.91214955723</v>
      </c>
      <c r="BY95" s="8">
        <f t="shared" si="37"/>
        <v>-2093.5123102418729</v>
      </c>
    </row>
    <row r="96" spans="1:77" hidden="1" outlineLevel="1" x14ac:dyDescent="0.2">
      <c r="A96">
        <f t="shared" si="3"/>
        <v>2016</v>
      </c>
      <c r="B96" s="247">
        <v>42370</v>
      </c>
      <c r="C96" s="169">
        <v>0</v>
      </c>
      <c r="D96" s="169">
        <v>0</v>
      </c>
      <c r="E96" s="169">
        <v>503385.93800000002</v>
      </c>
      <c r="F96" s="169">
        <v>0</v>
      </c>
      <c r="G96" s="169">
        <v>4000.5580000000004</v>
      </c>
      <c r="H96" s="169">
        <v>499385.38</v>
      </c>
      <c r="I96" s="169">
        <v>493744.68</v>
      </c>
      <c r="J96" s="169">
        <v>5640.7</v>
      </c>
      <c r="K96" s="169">
        <v>374775</v>
      </c>
      <c r="L96" s="169">
        <v>142.5</v>
      </c>
      <c r="M96" s="169">
        <v>374917.5</v>
      </c>
      <c r="N96" s="169">
        <v>0</v>
      </c>
      <c r="O96" s="169">
        <v>124467.88</v>
      </c>
      <c r="P96" s="169">
        <v>53360129.36999999</v>
      </c>
      <c r="Q96" s="169">
        <v>53484597.249999993</v>
      </c>
      <c r="R96" s="169">
        <v>167173.32</v>
      </c>
      <c r="S96" s="169">
        <v>0</v>
      </c>
      <c r="T96" s="169">
        <v>0</v>
      </c>
      <c r="U96" s="169">
        <v>417419.96879989008</v>
      </c>
      <c r="V96" s="169">
        <v>2407.4269166397971</v>
      </c>
      <c r="W96" s="267">
        <v>581.88</v>
      </c>
      <c r="X96" s="169">
        <v>0</v>
      </c>
      <c r="Y96" s="169">
        <v>207601.68000000002</v>
      </c>
      <c r="Z96" s="169">
        <v>0</v>
      </c>
      <c r="AA96" s="169">
        <v>0</v>
      </c>
      <c r="AB96" s="169">
        <v>0</v>
      </c>
      <c r="AC96" s="169">
        <v>0</v>
      </c>
      <c r="AD96" s="169">
        <v>0</v>
      </c>
      <c r="AE96" s="169">
        <v>0</v>
      </c>
      <c r="AF96" s="169">
        <v>0</v>
      </c>
      <c r="AG96" s="169">
        <v>0</v>
      </c>
      <c r="AH96" s="169">
        <v>0</v>
      </c>
      <c r="AI96" s="169">
        <v>4798.7900000000009</v>
      </c>
      <c r="AJ96" s="169">
        <v>219390.33491663984</v>
      </c>
      <c r="AK96" s="169">
        <v>219390.33491663984</v>
      </c>
      <c r="AM96" s="15">
        <v>1</v>
      </c>
      <c r="AN96" s="169" t="str">
        <f>RevReqSumR!AB96</f>
        <v>Oct 2015 - Sep 2016</v>
      </c>
      <c r="AO96" s="276">
        <v>1</v>
      </c>
      <c r="AP96" s="8"/>
      <c r="AQ96" s="8">
        <f t="shared" si="4"/>
        <v>0</v>
      </c>
      <c r="AR96" s="8">
        <f t="shared" si="5"/>
        <v>0</v>
      </c>
      <c r="AS96" s="8">
        <f t="shared" si="6"/>
        <v>0</v>
      </c>
      <c r="AT96" s="8">
        <f t="shared" si="7"/>
        <v>53360129.36999999</v>
      </c>
      <c r="AU96" s="8">
        <v>0</v>
      </c>
      <c r="AW96" s="8">
        <f t="shared" si="8"/>
        <v>417419.96879989008</v>
      </c>
      <c r="AX96" s="8">
        <f t="shared" si="9"/>
        <v>124467.88</v>
      </c>
      <c r="AY96" s="8">
        <f t="shared" si="10"/>
        <v>53902017.218799882</v>
      </c>
      <c r="AZ96" s="8">
        <f t="shared" si="11"/>
        <v>0</v>
      </c>
      <c r="BB96" s="8">
        <f t="shared" ref="BB96:BD115" si="44">($AY96-$AZ96)*BB$6</f>
        <v>27666018.867807325</v>
      </c>
      <c r="BC96" s="8">
        <f t="shared" si="44"/>
        <v>684986.83481650893</v>
      </c>
      <c r="BD96" s="8">
        <f t="shared" si="44"/>
        <v>25551011.516176049</v>
      </c>
      <c r="BE96" s="8">
        <f t="shared" si="13"/>
        <v>53902017.218799882</v>
      </c>
      <c r="BF96" s="8">
        <f t="shared" si="14"/>
        <v>0</v>
      </c>
      <c r="BH96" s="8">
        <f t="shared" si="38"/>
        <v>718775.71491663984</v>
      </c>
      <c r="BI96" s="8">
        <f t="shared" si="39"/>
        <v>212982.35000000003</v>
      </c>
      <c r="BJ96" s="8">
        <f t="shared" si="40"/>
        <v>0</v>
      </c>
      <c r="BK96" s="8">
        <f t="shared" si="41"/>
        <v>212982.35000000003</v>
      </c>
      <c r="BL96" s="8">
        <f t="shared" si="42"/>
        <v>505793.36491663981</v>
      </c>
      <c r="BM96" s="8">
        <f t="shared" si="43"/>
        <v>0</v>
      </c>
      <c r="BN96" s="8">
        <f>BW96*WACC!$H$10/12</f>
        <v>140946.57496776793</v>
      </c>
      <c r="BO96" s="8">
        <f t="shared" si="30"/>
        <v>364846.78994887188</v>
      </c>
      <c r="BP96" s="8">
        <f t="shared" si="31"/>
        <v>149893.65518259452</v>
      </c>
      <c r="BQ96" s="8">
        <f t="shared" si="32"/>
        <v>214953.13476627736</v>
      </c>
      <c r="BR96" s="8">
        <f>BW96*WACC!$H$11/12</f>
        <v>2855.7014266566262</v>
      </c>
      <c r="BS96" s="8">
        <f t="shared" si="33"/>
        <v>212097.43333962074</v>
      </c>
      <c r="BT96" s="8"/>
      <c r="BU96" s="8">
        <f t="shared" si="34"/>
        <v>505793.36491663981</v>
      </c>
      <c r="BV96" s="8">
        <f t="shared" si="35"/>
        <v>505793.36491663981</v>
      </c>
      <c r="BW96" s="8">
        <f t="shared" si="36"/>
        <v>53610376.018799879</v>
      </c>
      <c r="BX96" s="8">
        <f>BW96*WACC!$H$12/12</f>
        <v>206478.72141864218</v>
      </c>
      <c r="BY96" s="8">
        <f t="shared" si="37"/>
        <v>-5618.7119209785596</v>
      </c>
    </row>
    <row r="97" spans="1:77" hidden="1" outlineLevel="1" x14ac:dyDescent="0.2">
      <c r="A97">
        <f t="shared" si="3"/>
        <v>2016</v>
      </c>
      <c r="B97" s="247">
        <v>42401</v>
      </c>
      <c r="C97" s="169">
        <v>0</v>
      </c>
      <c r="D97" s="169">
        <v>0</v>
      </c>
      <c r="E97" s="169">
        <v>471475.9523230769</v>
      </c>
      <c r="F97" s="169">
        <v>0</v>
      </c>
      <c r="G97" s="169">
        <v>3677.6523230769235</v>
      </c>
      <c r="H97" s="169">
        <v>467798.3</v>
      </c>
      <c r="I97" s="169">
        <v>462612.89</v>
      </c>
      <c r="J97" s="169">
        <v>5185.41</v>
      </c>
      <c r="K97" s="169">
        <v>499225</v>
      </c>
      <c r="L97" s="169">
        <v>86451.199999999997</v>
      </c>
      <c r="M97" s="169">
        <v>585676.19999999995</v>
      </c>
      <c r="N97" s="169">
        <v>0</v>
      </c>
      <c r="O97" s="169">
        <v>6589.9799999999377</v>
      </c>
      <c r="P97" s="169">
        <v>53360129.36999999</v>
      </c>
      <c r="Q97" s="169">
        <v>53366719.349999987</v>
      </c>
      <c r="R97" s="169">
        <v>230253.08</v>
      </c>
      <c r="S97" s="169">
        <v>0</v>
      </c>
      <c r="T97" s="169">
        <v>0</v>
      </c>
      <c r="U97" s="169">
        <v>647673.04879989009</v>
      </c>
      <c r="V97" s="169">
        <v>3750.2518901193325</v>
      </c>
      <c r="W97" s="267">
        <v>0</v>
      </c>
      <c r="X97" s="169">
        <v>0</v>
      </c>
      <c r="Y97" s="169">
        <v>268971.92</v>
      </c>
      <c r="Z97" s="169">
        <v>0</v>
      </c>
      <c r="AA97" s="169">
        <v>0</v>
      </c>
      <c r="AB97" s="169">
        <v>0</v>
      </c>
      <c r="AC97" s="169">
        <v>0</v>
      </c>
      <c r="AD97" s="169">
        <v>0</v>
      </c>
      <c r="AE97" s="169">
        <v>0</v>
      </c>
      <c r="AF97" s="169">
        <v>0</v>
      </c>
      <c r="AG97" s="169">
        <v>0</v>
      </c>
      <c r="AH97" s="169">
        <v>0</v>
      </c>
      <c r="AI97" s="169">
        <v>4212.7</v>
      </c>
      <c r="AJ97" s="169">
        <v>280612.52421319619</v>
      </c>
      <c r="AK97" s="169">
        <v>280612.52421319624</v>
      </c>
      <c r="AM97" s="15">
        <v>2</v>
      </c>
      <c r="AN97" s="169" t="str">
        <f>RevReqSumR!AB97</f>
        <v>Oct 2015 - Sep 2016</v>
      </c>
      <c r="AO97" s="276">
        <v>1</v>
      </c>
      <c r="AP97" s="8"/>
      <c r="AQ97" s="8">
        <f t="shared" si="4"/>
        <v>0</v>
      </c>
      <c r="AR97" s="8">
        <f t="shared" si="5"/>
        <v>0</v>
      </c>
      <c r="AS97" s="8">
        <f t="shared" si="6"/>
        <v>0</v>
      </c>
      <c r="AT97" s="8">
        <f t="shared" si="7"/>
        <v>53360129.36999999</v>
      </c>
      <c r="AU97" s="8">
        <v>0</v>
      </c>
      <c r="AW97" s="8">
        <f t="shared" si="8"/>
        <v>647673.04879989009</v>
      </c>
      <c r="AX97" s="8">
        <f t="shared" si="9"/>
        <v>6589.9799999999377</v>
      </c>
      <c r="AY97" s="8">
        <f t="shared" si="10"/>
        <v>54014392.398799874</v>
      </c>
      <c r="AZ97" s="8">
        <f t="shared" si="11"/>
        <v>0</v>
      </c>
      <c r="BB97" s="8">
        <f t="shared" si="44"/>
        <v>27723697.114570022</v>
      </c>
      <c r="BC97" s="8">
        <f t="shared" si="44"/>
        <v>686414.89860394888</v>
      </c>
      <c r="BD97" s="8">
        <f t="shared" si="44"/>
        <v>25604280.385625906</v>
      </c>
      <c r="BE97" s="8">
        <f t="shared" si="13"/>
        <v>54014392.398799881</v>
      </c>
      <c r="BF97" s="8">
        <f t="shared" si="14"/>
        <v>0</v>
      </c>
      <c r="BH97" s="8">
        <f t="shared" si="38"/>
        <v>748410.82421319617</v>
      </c>
      <c r="BI97" s="8">
        <f t="shared" si="39"/>
        <v>273184.62</v>
      </c>
      <c r="BJ97" s="8">
        <f t="shared" si="40"/>
        <v>0</v>
      </c>
      <c r="BK97" s="8">
        <f t="shared" si="41"/>
        <v>273184.62</v>
      </c>
      <c r="BL97" s="8">
        <f t="shared" si="42"/>
        <v>475226.20421319618</v>
      </c>
      <c r="BM97" s="8">
        <f t="shared" si="43"/>
        <v>0</v>
      </c>
      <c r="BN97" s="8">
        <f>BW97*WACC!$H$10/12</f>
        <v>141713.32631913087</v>
      </c>
      <c r="BO97" s="8">
        <f t="shared" si="30"/>
        <v>333512.87789406534</v>
      </c>
      <c r="BP97" s="8">
        <f t="shared" si="31"/>
        <v>137020.43075399779</v>
      </c>
      <c r="BQ97" s="8">
        <f t="shared" si="32"/>
        <v>196492.44714006755</v>
      </c>
      <c r="BR97" s="8">
        <f>BW97*WACC!$H$11/12</f>
        <v>2871.236482605867</v>
      </c>
      <c r="BS97" s="8">
        <f t="shared" si="33"/>
        <v>193621.21065746169</v>
      </c>
      <c r="BT97" s="8"/>
      <c r="BU97" s="8">
        <f t="shared" si="34"/>
        <v>475226.20421319618</v>
      </c>
      <c r="BV97" s="8">
        <f t="shared" si="35"/>
        <v>475226.20421319624</v>
      </c>
      <c r="BW97" s="8">
        <f t="shared" si="36"/>
        <v>53902017.218799882</v>
      </c>
      <c r="BX97" s="8">
        <f>BW97*WACC!$H$12/12</f>
        <v>207601.96856893043</v>
      </c>
      <c r="BY97" s="8">
        <f t="shared" si="37"/>
        <v>13980.75791146874</v>
      </c>
    </row>
    <row r="98" spans="1:77" hidden="1" outlineLevel="1" x14ac:dyDescent="0.2">
      <c r="A98">
        <f t="shared" si="3"/>
        <v>2016</v>
      </c>
      <c r="B98" s="247">
        <v>42430</v>
      </c>
      <c r="C98" s="169">
        <v>0</v>
      </c>
      <c r="D98" s="169">
        <v>0</v>
      </c>
      <c r="E98" s="169">
        <v>503321.52976923075</v>
      </c>
      <c r="F98" s="169">
        <v>0</v>
      </c>
      <c r="G98" s="169">
        <v>3885.0597692307701</v>
      </c>
      <c r="H98" s="169">
        <v>499436.47</v>
      </c>
      <c r="I98" s="169">
        <v>493958.62</v>
      </c>
      <c r="J98" s="169">
        <v>5477.85</v>
      </c>
      <c r="K98" s="169">
        <v>576650</v>
      </c>
      <c r="L98" s="169">
        <v>10287.61</v>
      </c>
      <c r="M98" s="169">
        <v>506026.4499999999</v>
      </c>
      <c r="N98" s="169">
        <v>80911.160000000091</v>
      </c>
      <c r="O98" s="169">
        <v>0</v>
      </c>
      <c r="P98" s="169">
        <v>53279218.209999993</v>
      </c>
      <c r="Q98" s="169">
        <v>53279218.209999993</v>
      </c>
      <c r="R98" s="169">
        <v>269823.64</v>
      </c>
      <c r="S98" s="169">
        <v>880627.71</v>
      </c>
      <c r="T98" s="169">
        <v>232954.65999999992</v>
      </c>
      <c r="U98" s="169">
        <v>269823.63879989006</v>
      </c>
      <c r="V98" s="169">
        <v>1851.6412891932205</v>
      </c>
      <c r="W98" s="267">
        <v>3432.65</v>
      </c>
      <c r="X98" s="169">
        <v>0</v>
      </c>
      <c r="Y98" s="169">
        <v>306826.36</v>
      </c>
      <c r="Z98" s="169">
        <v>0</v>
      </c>
      <c r="AA98" s="169">
        <v>0</v>
      </c>
      <c r="AB98" s="169">
        <v>0</v>
      </c>
      <c r="AC98" s="169">
        <v>0</v>
      </c>
      <c r="AD98" s="169">
        <v>0</v>
      </c>
      <c r="AE98" s="169">
        <v>0</v>
      </c>
      <c r="AF98" s="169">
        <v>0</v>
      </c>
      <c r="AG98" s="169">
        <v>0</v>
      </c>
      <c r="AH98" s="169">
        <v>0</v>
      </c>
      <c r="AI98" s="169">
        <v>5675.34</v>
      </c>
      <c r="AJ98" s="169">
        <v>88716.391058424051</v>
      </c>
      <c r="AK98" s="169">
        <v>88716.391058424051</v>
      </c>
      <c r="AM98" s="15">
        <v>2</v>
      </c>
      <c r="AN98" s="169" t="str">
        <f>RevReqSumR!AB98</f>
        <v>Oct 2015 - Sep 2016</v>
      </c>
      <c r="AO98" s="276">
        <v>1</v>
      </c>
      <c r="AP98" s="8"/>
      <c r="AQ98" s="8">
        <f t="shared" si="4"/>
        <v>0</v>
      </c>
      <c r="AR98" s="8">
        <f t="shared" si="5"/>
        <v>0</v>
      </c>
      <c r="AS98" s="8">
        <f t="shared" si="6"/>
        <v>0</v>
      </c>
      <c r="AT98" s="8">
        <f t="shared" si="7"/>
        <v>53279218.209999993</v>
      </c>
      <c r="AU98" s="8">
        <v>0</v>
      </c>
      <c r="AW98" s="8">
        <f t="shared" si="8"/>
        <v>269823.63879989006</v>
      </c>
      <c r="AX98" s="8">
        <f t="shared" si="9"/>
        <v>0</v>
      </c>
      <c r="AY98" s="8">
        <f t="shared" si="10"/>
        <v>53549041.848799884</v>
      </c>
      <c r="AZ98" s="8">
        <f t="shared" si="11"/>
        <v>0</v>
      </c>
      <c r="BB98" s="8">
        <f t="shared" si="44"/>
        <v>27484848.964524277</v>
      </c>
      <c r="BC98" s="8">
        <f t="shared" si="44"/>
        <v>680501.22381454892</v>
      </c>
      <c r="BD98" s="8">
        <f t="shared" si="44"/>
        <v>25383691.660461061</v>
      </c>
      <c r="BE98" s="8">
        <f t="shared" si="13"/>
        <v>53549041.848799884</v>
      </c>
      <c r="BF98" s="8">
        <f t="shared" si="14"/>
        <v>0</v>
      </c>
      <c r="BH98" s="8">
        <f t="shared" si="38"/>
        <v>588152.86105842399</v>
      </c>
      <c r="BI98" s="8">
        <f t="shared" si="39"/>
        <v>315934.34999999998</v>
      </c>
      <c r="BJ98" s="8">
        <f t="shared" si="40"/>
        <v>0</v>
      </c>
      <c r="BK98" s="8">
        <f t="shared" si="41"/>
        <v>315934.34999999998</v>
      </c>
      <c r="BL98" s="8">
        <f t="shared" si="42"/>
        <v>272218.51105842402</v>
      </c>
      <c r="BM98" s="8">
        <f t="shared" si="43"/>
        <v>232954.65999999992</v>
      </c>
      <c r="BN98" s="8">
        <f>BW98*WACC!$H$10/12</f>
        <v>142008.77093095062</v>
      </c>
      <c r="BO98" s="8">
        <f t="shared" si="30"/>
        <v>363164.40012747329</v>
      </c>
      <c r="BP98" s="8">
        <f t="shared" si="31"/>
        <v>149202.46214837112</v>
      </c>
      <c r="BQ98" s="8">
        <f t="shared" si="32"/>
        <v>213961.93797910216</v>
      </c>
      <c r="BR98" s="8">
        <f>BW98*WACC!$H$11/12</f>
        <v>2877.2224499815525</v>
      </c>
      <c r="BS98" s="8">
        <f t="shared" si="33"/>
        <v>211084.71552912061</v>
      </c>
      <c r="BT98" s="8"/>
      <c r="BU98" s="8">
        <f t="shared" si="34"/>
        <v>505173.17105842393</v>
      </c>
      <c r="BV98" s="8">
        <f t="shared" si="35"/>
        <v>505173.17105842399</v>
      </c>
      <c r="BW98" s="8">
        <f t="shared" si="36"/>
        <v>54014392.398799874</v>
      </c>
      <c r="BX98" s="8">
        <f>BW98*WACC!$H$12/12</f>
        <v>208034.77813321049</v>
      </c>
      <c r="BY98" s="8">
        <f t="shared" si="37"/>
        <v>-3049.9373959101213</v>
      </c>
    </row>
    <row r="99" spans="1:77" hidden="1" outlineLevel="1" x14ac:dyDescent="0.2">
      <c r="A99">
        <f t="shared" si="3"/>
        <v>2016</v>
      </c>
      <c r="B99" s="247">
        <v>42461</v>
      </c>
      <c r="C99" s="169">
        <v>0</v>
      </c>
      <c r="D99" s="169">
        <v>0</v>
      </c>
      <c r="E99" s="169">
        <v>486182.63616923074</v>
      </c>
      <c r="F99" s="169">
        <v>0</v>
      </c>
      <c r="G99" s="169">
        <v>3651.0561692307697</v>
      </c>
      <c r="H99" s="169">
        <v>482531.57999999996</v>
      </c>
      <c r="I99" s="169">
        <v>477383.67</v>
      </c>
      <c r="J99" s="169">
        <v>5147.91</v>
      </c>
      <c r="K99" s="169">
        <v>1093450</v>
      </c>
      <c r="L99" s="169">
        <v>764.05</v>
      </c>
      <c r="M99" s="169">
        <v>482531.57999999996</v>
      </c>
      <c r="N99" s="169">
        <v>611682.47000000009</v>
      </c>
      <c r="O99" s="169">
        <v>0</v>
      </c>
      <c r="P99" s="169">
        <v>52667535.739999995</v>
      </c>
      <c r="Q99" s="169">
        <v>52667535.739999995</v>
      </c>
      <c r="R99" s="169">
        <v>656829.66</v>
      </c>
      <c r="S99" s="169">
        <v>0</v>
      </c>
      <c r="T99" s="169">
        <v>0</v>
      </c>
      <c r="U99" s="169">
        <v>926653.29879989009</v>
      </c>
      <c r="V99" s="169">
        <v>2659.2201883713446</v>
      </c>
      <c r="W99" s="267">
        <v>629.27</v>
      </c>
      <c r="X99" s="169">
        <v>0</v>
      </c>
      <c r="Y99" s="169">
        <v>436620.34</v>
      </c>
      <c r="Z99" s="169">
        <v>0</v>
      </c>
      <c r="AA99" s="169">
        <v>0</v>
      </c>
      <c r="AB99" s="169">
        <v>0</v>
      </c>
      <c r="AC99" s="169">
        <v>0</v>
      </c>
      <c r="AD99" s="169">
        <v>0</v>
      </c>
      <c r="AE99" s="169">
        <v>0</v>
      </c>
      <c r="AF99" s="169">
        <v>0</v>
      </c>
      <c r="AG99" s="169">
        <v>0</v>
      </c>
      <c r="AH99" s="169">
        <v>0</v>
      </c>
      <c r="AI99" s="169">
        <v>5675.66</v>
      </c>
      <c r="AJ99" s="169">
        <v>449235.54635760206</v>
      </c>
      <c r="AK99" s="169">
        <v>449235.54635760211</v>
      </c>
      <c r="AM99" s="15">
        <v>2</v>
      </c>
      <c r="AN99" s="169" t="str">
        <f>RevReqSumR!AB99</f>
        <v>Oct 2015 - Sep 2016</v>
      </c>
      <c r="AO99" s="276">
        <v>1</v>
      </c>
      <c r="AP99" s="8"/>
      <c r="AQ99" s="8">
        <f t="shared" si="4"/>
        <v>0</v>
      </c>
      <c r="AR99" s="8">
        <f t="shared" si="5"/>
        <v>0</v>
      </c>
      <c r="AS99" s="8">
        <f t="shared" si="6"/>
        <v>0</v>
      </c>
      <c r="AT99" s="8">
        <f t="shared" si="7"/>
        <v>52667535.739999995</v>
      </c>
      <c r="AU99" s="8">
        <v>0</v>
      </c>
      <c r="AW99" s="8">
        <f t="shared" si="8"/>
        <v>926653.29879989009</v>
      </c>
      <c r="AX99" s="8">
        <f t="shared" si="9"/>
        <v>0</v>
      </c>
      <c r="AY99" s="8">
        <f t="shared" si="10"/>
        <v>53594189.038799882</v>
      </c>
      <c r="AZ99" s="8">
        <f t="shared" si="11"/>
        <v>0</v>
      </c>
      <c r="BB99" s="8">
        <f t="shared" si="44"/>
        <v>27508021.436999626</v>
      </c>
      <c r="BC99" s="8">
        <f t="shared" si="44"/>
        <v>681074.95430506894</v>
      </c>
      <c r="BD99" s="8">
        <f t="shared" si="44"/>
        <v>25405092.647495192</v>
      </c>
      <c r="BE99" s="8">
        <f t="shared" si="13"/>
        <v>53594189.038799882</v>
      </c>
      <c r="BF99" s="8">
        <f t="shared" si="14"/>
        <v>0</v>
      </c>
      <c r="BH99" s="8">
        <f t="shared" si="38"/>
        <v>931767.12635760196</v>
      </c>
      <c r="BI99" s="8">
        <f t="shared" si="39"/>
        <v>442925.27</v>
      </c>
      <c r="BJ99" s="8">
        <f t="shared" si="40"/>
        <v>0</v>
      </c>
      <c r="BK99" s="8">
        <f t="shared" si="41"/>
        <v>442925.27</v>
      </c>
      <c r="BL99" s="8">
        <f t="shared" si="42"/>
        <v>488841.85635760194</v>
      </c>
      <c r="BM99" s="8">
        <f t="shared" si="43"/>
        <v>0</v>
      </c>
      <c r="BN99" s="8">
        <f>BW99*WACC!$H$10/12</f>
        <v>140785.32183298375</v>
      </c>
      <c r="BO99" s="8">
        <f t="shared" si="30"/>
        <v>348056.53452461818</v>
      </c>
      <c r="BP99" s="8">
        <f t="shared" si="31"/>
        <v>142995.54664409414</v>
      </c>
      <c r="BQ99" s="8">
        <f t="shared" si="32"/>
        <v>205060.98788052404</v>
      </c>
      <c r="BR99" s="8">
        <f>BW99*WACC!$H$11/12</f>
        <v>2852.4342964893181</v>
      </c>
      <c r="BS99" s="8">
        <f t="shared" si="33"/>
        <v>202208.55358403473</v>
      </c>
      <c r="BT99" s="8"/>
      <c r="BU99" s="8">
        <f t="shared" si="34"/>
        <v>488841.85635760194</v>
      </c>
      <c r="BV99" s="8">
        <f t="shared" si="35"/>
        <v>488841.85635760211</v>
      </c>
      <c r="BW99" s="8">
        <f t="shared" si="36"/>
        <v>53549041.848799884</v>
      </c>
      <c r="BX99" s="8">
        <f>BW99*WACC!$H$12/12</f>
        <v>206242.49474124613</v>
      </c>
      <c r="BY99" s="8">
        <f t="shared" si="37"/>
        <v>4033.9411572114041</v>
      </c>
    </row>
    <row r="100" spans="1:77" hidden="1" outlineLevel="1" x14ac:dyDescent="0.2">
      <c r="A100">
        <f t="shared" si="3"/>
        <v>2016</v>
      </c>
      <c r="B100" s="247">
        <v>42491</v>
      </c>
      <c r="C100" s="169">
        <v>0</v>
      </c>
      <c r="D100" s="169">
        <v>0</v>
      </c>
      <c r="E100" s="169">
        <v>496576.83655384608</v>
      </c>
      <c r="F100" s="169">
        <v>0</v>
      </c>
      <c r="G100" s="169">
        <v>3629.9565538461543</v>
      </c>
      <c r="H100" s="169">
        <v>492946.87999999995</v>
      </c>
      <c r="I100" s="169">
        <v>487828.72</v>
      </c>
      <c r="J100" s="169">
        <v>5118.16</v>
      </c>
      <c r="K100" s="169">
        <v>1281356.79</v>
      </c>
      <c r="L100" s="169">
        <v>0</v>
      </c>
      <c r="M100" s="169">
        <v>492946.87999999995</v>
      </c>
      <c r="N100" s="169">
        <v>788409.91000000015</v>
      </c>
      <c r="O100" s="169">
        <v>0</v>
      </c>
      <c r="P100" s="169">
        <v>51879125.829999998</v>
      </c>
      <c r="Q100" s="169">
        <v>51879125.829999998</v>
      </c>
      <c r="R100" s="169">
        <v>610233.64</v>
      </c>
      <c r="S100" s="169">
        <v>0</v>
      </c>
      <c r="T100" s="169">
        <v>0</v>
      </c>
      <c r="U100" s="169">
        <v>1536886.9387998902</v>
      </c>
      <c r="V100" s="169">
        <v>8924.7862175082901</v>
      </c>
      <c r="W100" s="267">
        <v>0</v>
      </c>
      <c r="X100" s="169">
        <v>0</v>
      </c>
      <c r="Y100" s="169">
        <v>671123.15</v>
      </c>
      <c r="Z100" s="169">
        <v>0</v>
      </c>
      <c r="AA100" s="169">
        <v>0</v>
      </c>
      <c r="AB100" s="169">
        <v>0</v>
      </c>
      <c r="AC100" s="169">
        <v>0</v>
      </c>
      <c r="AD100" s="169">
        <v>0</v>
      </c>
      <c r="AE100" s="169">
        <v>0</v>
      </c>
      <c r="AF100" s="169">
        <v>0</v>
      </c>
      <c r="AG100" s="169">
        <v>0</v>
      </c>
      <c r="AH100" s="169">
        <v>0</v>
      </c>
      <c r="AI100" s="169">
        <v>6069.3899999999994</v>
      </c>
      <c r="AJ100" s="169">
        <v>689747.28277135442</v>
      </c>
      <c r="AK100" s="169">
        <v>689747.28277135442</v>
      </c>
      <c r="AM100" s="15">
        <v>2</v>
      </c>
      <c r="AN100" s="169" t="str">
        <f>RevReqSumR!AB100</f>
        <v>Oct 2015 - Sep 2016</v>
      </c>
      <c r="AO100" s="276">
        <v>1</v>
      </c>
      <c r="AP100" s="8"/>
      <c r="AQ100" s="8">
        <f t="shared" ref="AQ100:AQ163" si="45">Z100</f>
        <v>0</v>
      </c>
      <c r="AR100" s="8">
        <f t="shared" ref="AR100:AR163" si="46">AB100</f>
        <v>0</v>
      </c>
      <c r="AS100" s="8">
        <f t="shared" ref="AS100:AS163" si="47">AC100</f>
        <v>0</v>
      </c>
      <c r="AT100" s="8">
        <f t="shared" ref="AT100:AT163" si="48">P100</f>
        <v>51879125.829999998</v>
      </c>
      <c r="AU100" s="8">
        <v>0</v>
      </c>
      <c r="AW100" s="8">
        <f t="shared" ref="AW100:AW163" si="49">U100</f>
        <v>1536886.9387998902</v>
      </c>
      <c r="AX100" s="8">
        <f t="shared" ref="AX100:AX163" si="50">O100</f>
        <v>0</v>
      </c>
      <c r="AY100" s="8">
        <f t="shared" ref="AY100:AY163" si="51">AS100+AT100+AU100+AV100+AW100+AX100</f>
        <v>53416012.768799886</v>
      </c>
      <c r="AZ100" s="8">
        <f t="shared" ref="AZ100:AZ163" si="52">AF100</f>
        <v>0</v>
      </c>
      <c r="BB100" s="8">
        <f t="shared" si="44"/>
        <v>27416569.793778077</v>
      </c>
      <c r="BC100" s="8">
        <f t="shared" si="44"/>
        <v>678810.69026590895</v>
      </c>
      <c r="BD100" s="8">
        <f t="shared" si="44"/>
        <v>25320632.284755901</v>
      </c>
      <c r="BE100" s="8">
        <f t="shared" ref="BE100:BE163" si="53">AZ100+BB100+BC100+BD100</f>
        <v>53416012.768799886</v>
      </c>
      <c r="BF100" s="8">
        <f t="shared" si="14"/>
        <v>0</v>
      </c>
      <c r="BH100" s="8">
        <f t="shared" si="38"/>
        <v>1182694.1627713544</v>
      </c>
      <c r="BI100" s="8">
        <f t="shared" si="39"/>
        <v>677192.54</v>
      </c>
      <c r="BJ100" s="8">
        <f t="shared" si="40"/>
        <v>0</v>
      </c>
      <c r="BK100" s="8">
        <f t="shared" si="41"/>
        <v>677192.54</v>
      </c>
      <c r="BL100" s="8">
        <f t="shared" si="42"/>
        <v>505501.62277135439</v>
      </c>
      <c r="BM100" s="8">
        <f t="shared" si="43"/>
        <v>0</v>
      </c>
      <c r="BN100" s="8">
        <f>BW100*WACC!$H$10/12</f>
        <v>140904.01791893711</v>
      </c>
      <c r="BO100" s="8">
        <f t="shared" si="30"/>
        <v>364597.60485241725</v>
      </c>
      <c r="BP100" s="8">
        <f t="shared" si="31"/>
        <v>149791.27997756709</v>
      </c>
      <c r="BQ100" s="8">
        <f t="shared" si="32"/>
        <v>214806.32487485016</v>
      </c>
      <c r="BR100" s="8">
        <f>BW100*WACC!$H$11/12</f>
        <v>2854.8391834620802</v>
      </c>
      <c r="BS100" s="8">
        <f t="shared" si="33"/>
        <v>211951.48569138808</v>
      </c>
      <c r="BT100" s="8"/>
      <c r="BU100" s="8">
        <f t="shared" si="34"/>
        <v>505501.62277135439</v>
      </c>
      <c r="BV100" s="8">
        <f t="shared" si="35"/>
        <v>505501.62277135439</v>
      </c>
      <c r="BW100" s="8">
        <f t="shared" si="36"/>
        <v>53594189.038799882</v>
      </c>
      <c r="BX100" s="8">
        <f>BW100*WACC!$H$12/12</f>
        <v>206416.37776089844</v>
      </c>
      <c r="BY100" s="8">
        <f t="shared" si="37"/>
        <v>-5535.1079304896411</v>
      </c>
    </row>
    <row r="101" spans="1:77" hidden="1" outlineLevel="1" x14ac:dyDescent="0.2">
      <c r="A101">
        <f t="shared" si="3"/>
        <v>2016</v>
      </c>
      <c r="B101" s="247">
        <v>42522</v>
      </c>
      <c r="C101" s="169">
        <v>0</v>
      </c>
      <c r="D101" s="169">
        <v>0</v>
      </c>
      <c r="E101" s="169">
        <v>473390.54747692309</v>
      </c>
      <c r="F101" s="169">
        <v>0</v>
      </c>
      <c r="G101" s="169">
        <v>3353.4274769230774</v>
      </c>
      <c r="H101" s="169">
        <v>470037.12</v>
      </c>
      <c r="I101" s="169">
        <v>465308.86</v>
      </c>
      <c r="J101" s="169">
        <v>4728.26</v>
      </c>
      <c r="K101" s="169">
        <v>1153451.92</v>
      </c>
      <c r="L101" s="169">
        <v>0</v>
      </c>
      <c r="M101" s="169">
        <v>470037.12</v>
      </c>
      <c r="N101" s="169">
        <v>683414.79999999993</v>
      </c>
      <c r="O101" s="169">
        <v>0</v>
      </c>
      <c r="P101" s="169">
        <v>51195711.030000001</v>
      </c>
      <c r="Q101" s="169">
        <v>51195711.030000001</v>
      </c>
      <c r="R101" s="169">
        <v>552825</v>
      </c>
      <c r="S101" s="169">
        <v>1844004.5</v>
      </c>
      <c r="T101" s="169">
        <v>307117.56000000006</v>
      </c>
      <c r="U101" s="169">
        <v>552824.99879989028</v>
      </c>
      <c r="V101" s="169">
        <v>163.66646276586482</v>
      </c>
      <c r="W101" s="267">
        <v>5528.17</v>
      </c>
      <c r="X101" s="169">
        <v>0</v>
      </c>
      <c r="Y101" s="169">
        <v>600635.92000000004</v>
      </c>
      <c r="Z101" s="169">
        <v>0</v>
      </c>
      <c r="AA101" s="169">
        <v>0</v>
      </c>
      <c r="AB101" s="169">
        <v>0</v>
      </c>
      <c r="AC101" s="169">
        <v>0</v>
      </c>
      <c r="AD101" s="169">
        <v>0</v>
      </c>
      <c r="AE101" s="169">
        <v>0</v>
      </c>
      <c r="AF101" s="169">
        <v>0</v>
      </c>
      <c r="AG101" s="169">
        <v>0</v>
      </c>
      <c r="AH101" s="169">
        <v>0</v>
      </c>
      <c r="AI101" s="169">
        <v>7683.9800000000005</v>
      </c>
      <c r="AJ101" s="169">
        <v>310247.60393968882</v>
      </c>
      <c r="AK101" s="169">
        <v>310247.60393968894</v>
      </c>
      <c r="AM101" s="15">
        <v>1</v>
      </c>
      <c r="AN101" s="169" t="str">
        <f>RevReqSumR!AB101</f>
        <v>Oct 2015 - Sep 2016</v>
      </c>
      <c r="AO101" s="276">
        <v>1</v>
      </c>
      <c r="AP101" s="8"/>
      <c r="AQ101" s="8">
        <f t="shared" si="45"/>
        <v>0</v>
      </c>
      <c r="AR101" s="8">
        <f t="shared" si="46"/>
        <v>0</v>
      </c>
      <c r="AS101" s="8">
        <f t="shared" si="47"/>
        <v>0</v>
      </c>
      <c r="AT101" s="8">
        <f t="shared" si="48"/>
        <v>51195711.030000001</v>
      </c>
      <c r="AU101" s="8">
        <v>0</v>
      </c>
      <c r="AW101" s="8">
        <f t="shared" si="49"/>
        <v>552824.99879989028</v>
      </c>
      <c r="AX101" s="8">
        <f t="shared" si="50"/>
        <v>0</v>
      </c>
      <c r="AY101" s="8">
        <f t="shared" si="51"/>
        <v>51748536.028799891</v>
      </c>
      <c r="AZ101" s="8">
        <f t="shared" si="52"/>
        <v>0</v>
      </c>
      <c r="BB101" s="8">
        <f t="shared" si="44"/>
        <v>26560712.344821982</v>
      </c>
      <c r="BC101" s="8">
        <f t="shared" si="44"/>
        <v>657620.39585398906</v>
      </c>
      <c r="BD101" s="8">
        <f t="shared" si="44"/>
        <v>24530203.288123924</v>
      </c>
      <c r="BE101" s="8">
        <f t="shared" si="53"/>
        <v>51748536.028799891</v>
      </c>
      <c r="BF101" s="8">
        <f t="shared" ref="BF101:BF164" si="54">AY101-BE101</f>
        <v>0</v>
      </c>
      <c r="BH101" s="8">
        <f t="shared" si="38"/>
        <v>780284.72393968888</v>
      </c>
      <c r="BI101" s="8">
        <f t="shared" si="39"/>
        <v>613848.07000000007</v>
      </c>
      <c r="BJ101" s="8">
        <f t="shared" si="40"/>
        <v>0</v>
      </c>
      <c r="BK101" s="8">
        <f t="shared" si="41"/>
        <v>613848.07000000007</v>
      </c>
      <c r="BL101" s="8">
        <f t="shared" si="42"/>
        <v>166436.65393968881</v>
      </c>
      <c r="BM101" s="8">
        <f t="shared" si="43"/>
        <v>307117.56000000006</v>
      </c>
      <c r="BN101" s="8">
        <f>BW101*WACC!$H$10/12</f>
        <v>140435.57623167444</v>
      </c>
      <c r="BO101" s="8">
        <f t="shared" si="30"/>
        <v>333118.63770801446</v>
      </c>
      <c r="BP101" s="8">
        <f t="shared" si="31"/>
        <v>136858.46111596064</v>
      </c>
      <c r="BQ101" s="8">
        <f t="shared" si="32"/>
        <v>196260.17659205382</v>
      </c>
      <c r="BR101" s="8">
        <f>BW101*WACC!$H$11/12</f>
        <v>2845.3481433646016</v>
      </c>
      <c r="BS101" s="8">
        <f t="shared" si="33"/>
        <v>193414.82844868922</v>
      </c>
      <c r="BT101" s="8"/>
      <c r="BU101" s="8">
        <f t="shared" si="34"/>
        <v>473554.21393968887</v>
      </c>
      <c r="BV101" s="8">
        <f t="shared" si="35"/>
        <v>473554.21393968898</v>
      </c>
      <c r="BW101" s="8">
        <f t="shared" si="36"/>
        <v>53416012.768799886</v>
      </c>
      <c r="BX101" s="8">
        <f>BW101*WACC!$H$12/12</f>
        <v>205730.13731364172</v>
      </c>
      <c r="BY101" s="8">
        <f t="shared" si="37"/>
        <v>12315.308864952502</v>
      </c>
    </row>
    <row r="102" spans="1:77" hidden="1" outlineLevel="1" x14ac:dyDescent="0.2">
      <c r="A102">
        <f t="shared" si="3"/>
        <v>2016</v>
      </c>
      <c r="B102" s="247">
        <v>42552</v>
      </c>
      <c r="C102" s="169">
        <v>0</v>
      </c>
      <c r="D102" s="169">
        <v>0</v>
      </c>
      <c r="E102" s="169">
        <v>482642.56686153845</v>
      </c>
      <c r="F102" s="169">
        <v>0</v>
      </c>
      <c r="G102" s="169">
        <v>3299.5968615384618</v>
      </c>
      <c r="H102" s="169">
        <v>479342.97</v>
      </c>
      <c r="I102" s="169">
        <v>474690.61</v>
      </c>
      <c r="J102" s="169">
        <v>4652.3599999999997</v>
      </c>
      <c r="K102" s="169">
        <v>1430403.68</v>
      </c>
      <c r="L102" s="169">
        <v>251</v>
      </c>
      <c r="M102" s="169">
        <v>479342.97</v>
      </c>
      <c r="N102" s="169">
        <v>951311.71</v>
      </c>
      <c r="O102" s="169">
        <v>0</v>
      </c>
      <c r="P102" s="169">
        <v>50244399.32</v>
      </c>
      <c r="Q102" s="169">
        <v>50244399.32</v>
      </c>
      <c r="R102" s="169">
        <v>692458.8</v>
      </c>
      <c r="S102" s="169">
        <v>666719.1</v>
      </c>
      <c r="T102" s="169">
        <v>113894.09999999998</v>
      </c>
      <c r="U102" s="169">
        <v>692458.79879989033</v>
      </c>
      <c r="V102" s="169">
        <v>2363.0978127028093</v>
      </c>
      <c r="W102" s="267">
        <v>8280.15</v>
      </c>
      <c r="X102" s="169">
        <v>0</v>
      </c>
      <c r="Y102" s="169">
        <v>737987.68</v>
      </c>
      <c r="Z102" s="169">
        <v>0</v>
      </c>
      <c r="AA102" s="169">
        <v>0</v>
      </c>
      <c r="AB102" s="169">
        <v>0</v>
      </c>
      <c r="AC102" s="169">
        <v>0</v>
      </c>
      <c r="AD102" s="169">
        <v>0</v>
      </c>
      <c r="AE102" s="169">
        <v>0</v>
      </c>
      <c r="AF102" s="169">
        <v>0</v>
      </c>
      <c r="AG102" s="169">
        <v>0</v>
      </c>
      <c r="AH102" s="169">
        <v>0</v>
      </c>
      <c r="AI102" s="169">
        <v>4518.72</v>
      </c>
      <c r="AJ102" s="169">
        <v>642555.14467424131</v>
      </c>
      <c r="AK102" s="169">
        <v>642555.14467424131</v>
      </c>
      <c r="AM102" s="15">
        <v>2</v>
      </c>
      <c r="AN102" s="169" t="str">
        <f>RevReqSumR!AB102</f>
        <v>Oct 2015 - Sep 2016</v>
      </c>
      <c r="AO102" s="276">
        <v>1</v>
      </c>
      <c r="AP102" s="8"/>
      <c r="AQ102" s="8">
        <f t="shared" si="45"/>
        <v>0</v>
      </c>
      <c r="AR102" s="8">
        <f t="shared" si="46"/>
        <v>0</v>
      </c>
      <c r="AS102" s="8">
        <f t="shared" si="47"/>
        <v>0</v>
      </c>
      <c r="AT102" s="8">
        <f t="shared" si="48"/>
        <v>50244399.32</v>
      </c>
      <c r="AU102" s="8">
        <v>0</v>
      </c>
      <c r="AW102" s="8">
        <f t="shared" si="49"/>
        <v>692458.79879989033</v>
      </c>
      <c r="AX102" s="8">
        <f t="shared" si="50"/>
        <v>0</v>
      </c>
      <c r="AY102" s="8">
        <f t="shared" si="51"/>
        <v>50936858.118799888</v>
      </c>
      <c r="AZ102" s="8">
        <f t="shared" si="52"/>
        <v>0</v>
      </c>
      <c r="BB102" s="8">
        <f t="shared" si="44"/>
        <v>26144106.482345827</v>
      </c>
      <c r="BC102" s="8">
        <f t="shared" si="44"/>
        <v>647305.59297370899</v>
      </c>
      <c r="BD102" s="8">
        <f t="shared" si="44"/>
        <v>24145446.043480352</v>
      </c>
      <c r="BE102" s="8">
        <f t="shared" si="53"/>
        <v>50936858.118799888</v>
      </c>
      <c r="BF102" s="8">
        <f t="shared" si="54"/>
        <v>0</v>
      </c>
      <c r="BH102" s="8">
        <f t="shared" si="38"/>
        <v>1121898.1146742413</v>
      </c>
      <c r="BI102" s="8">
        <f t="shared" si="39"/>
        <v>750786.55</v>
      </c>
      <c r="BJ102" s="8">
        <f t="shared" si="40"/>
        <v>0</v>
      </c>
      <c r="BK102" s="8">
        <f t="shared" si="41"/>
        <v>750786.55</v>
      </c>
      <c r="BL102" s="8">
        <f t="shared" si="42"/>
        <v>371111.56467424124</v>
      </c>
      <c r="BM102" s="8">
        <f t="shared" si="43"/>
        <v>113894.09999999998</v>
      </c>
      <c r="BN102" s="8">
        <f>BW102*WACC!$H$10/12</f>
        <v>136051.62758600555</v>
      </c>
      <c r="BO102" s="8">
        <f t="shared" si="30"/>
        <v>348954.03708823567</v>
      </c>
      <c r="BP102" s="8">
        <f t="shared" si="31"/>
        <v>143364.27659733073</v>
      </c>
      <c r="BQ102" s="8">
        <f t="shared" si="32"/>
        <v>205589.76049090494</v>
      </c>
      <c r="BR102" s="8">
        <f>BW102*WACC!$H$11/12</f>
        <v>2756.5254926213042</v>
      </c>
      <c r="BS102" s="8">
        <f t="shared" si="33"/>
        <v>202833.23499828365</v>
      </c>
      <c r="BT102" s="8"/>
      <c r="BU102" s="8">
        <f t="shared" si="34"/>
        <v>485005.66467424121</v>
      </c>
      <c r="BV102" s="8">
        <f t="shared" si="35"/>
        <v>485005.66467424127</v>
      </c>
      <c r="BW102" s="8">
        <f t="shared" si="36"/>
        <v>51748536.028799891</v>
      </c>
      <c r="BX102" s="8">
        <f>BW102*WACC!$H$12/12</f>
        <v>199307.90171600692</v>
      </c>
      <c r="BY102" s="8">
        <f t="shared" si="37"/>
        <v>-3525.3332822767261</v>
      </c>
    </row>
    <row r="103" spans="1:77" hidden="1" outlineLevel="1" x14ac:dyDescent="0.2">
      <c r="A103">
        <f t="shared" si="3"/>
        <v>2016</v>
      </c>
      <c r="B103" s="247">
        <v>42583</v>
      </c>
      <c r="C103" s="169">
        <v>0</v>
      </c>
      <c r="D103" s="169">
        <v>0</v>
      </c>
      <c r="E103" s="169">
        <v>469951.52095384616</v>
      </c>
      <c r="F103" s="169">
        <v>0</v>
      </c>
      <c r="G103" s="169">
        <v>3113.8209538461542</v>
      </c>
      <c r="H103" s="169">
        <v>466837.7</v>
      </c>
      <c r="I103" s="169">
        <v>462447.28</v>
      </c>
      <c r="J103" s="169">
        <v>4390.42</v>
      </c>
      <c r="K103" s="169">
        <v>1351375</v>
      </c>
      <c r="L103" s="169">
        <v>454585.69000000006</v>
      </c>
      <c r="M103" s="169">
        <v>466837.7</v>
      </c>
      <c r="N103" s="169">
        <v>1339122.99</v>
      </c>
      <c r="O103" s="169">
        <v>0</v>
      </c>
      <c r="P103" s="169">
        <v>48905276.329999998</v>
      </c>
      <c r="Q103" s="169">
        <v>48905276.329999998</v>
      </c>
      <c r="R103" s="169">
        <v>651647.25</v>
      </c>
      <c r="S103" s="169">
        <v>0</v>
      </c>
      <c r="T103" s="169">
        <v>0</v>
      </c>
      <c r="U103" s="169">
        <v>1344106.0487998903</v>
      </c>
      <c r="V103" s="169">
        <v>5783.9691616754126</v>
      </c>
      <c r="W103" s="267">
        <v>0</v>
      </c>
      <c r="X103" s="169">
        <v>0</v>
      </c>
      <c r="Y103" s="169">
        <v>699727.75</v>
      </c>
      <c r="Z103" s="169">
        <v>0</v>
      </c>
      <c r="AA103" s="169">
        <v>0</v>
      </c>
      <c r="AB103" s="169">
        <v>0</v>
      </c>
      <c r="AC103" s="169">
        <v>0</v>
      </c>
      <c r="AD103" s="169">
        <v>0</v>
      </c>
      <c r="AE103" s="169">
        <v>0</v>
      </c>
      <c r="AF103" s="169">
        <v>0</v>
      </c>
      <c r="AG103" s="169">
        <v>0</v>
      </c>
      <c r="AH103" s="169">
        <v>0</v>
      </c>
      <c r="AI103" s="169">
        <v>5311.7300000000005</v>
      </c>
      <c r="AJ103" s="169">
        <v>713937.27011552139</v>
      </c>
      <c r="AK103" s="169">
        <v>713937.2701155215</v>
      </c>
      <c r="AM103" s="15">
        <v>2</v>
      </c>
      <c r="AN103" s="169" t="str">
        <f>RevReqSumR!AB103</f>
        <v>Oct 2015 - Sep 2016</v>
      </c>
      <c r="AO103" s="276">
        <v>1</v>
      </c>
      <c r="AP103" s="8"/>
      <c r="AQ103" s="8">
        <f t="shared" si="45"/>
        <v>0</v>
      </c>
      <c r="AR103" s="8">
        <f t="shared" si="46"/>
        <v>0</v>
      </c>
      <c r="AS103" s="8">
        <f t="shared" si="47"/>
        <v>0</v>
      </c>
      <c r="AT103" s="8">
        <f t="shared" si="48"/>
        <v>48905276.329999998</v>
      </c>
      <c r="AU103" s="8">
        <v>0</v>
      </c>
      <c r="AW103" s="8">
        <f t="shared" si="49"/>
        <v>1344106.0487998903</v>
      </c>
      <c r="AX103" s="8">
        <f t="shared" si="50"/>
        <v>0</v>
      </c>
      <c r="AY103" s="8">
        <f t="shared" si="51"/>
        <v>50249382.378799886</v>
      </c>
      <c r="AZ103" s="8">
        <f t="shared" si="52"/>
        <v>0</v>
      </c>
      <c r="BB103" s="8">
        <f t="shared" si="44"/>
        <v>25791249.246654727</v>
      </c>
      <c r="BC103" s="8">
        <f t="shared" si="44"/>
        <v>638569.15126978897</v>
      </c>
      <c r="BD103" s="8">
        <f t="shared" si="44"/>
        <v>23819563.980875373</v>
      </c>
      <c r="BE103" s="8">
        <f t="shared" si="53"/>
        <v>50249382.378799886</v>
      </c>
      <c r="BF103" s="8">
        <f t="shared" si="54"/>
        <v>0</v>
      </c>
      <c r="BH103" s="8">
        <f t="shared" si="38"/>
        <v>1180774.9701155215</v>
      </c>
      <c r="BI103" s="8">
        <f t="shared" si="39"/>
        <v>705039.48</v>
      </c>
      <c r="BJ103" s="8">
        <f t="shared" si="40"/>
        <v>0</v>
      </c>
      <c r="BK103" s="8">
        <f t="shared" si="41"/>
        <v>705039.48</v>
      </c>
      <c r="BL103" s="8">
        <f t="shared" si="42"/>
        <v>475735.49011552148</v>
      </c>
      <c r="BM103" s="8">
        <f t="shared" si="43"/>
        <v>0</v>
      </c>
      <c r="BN103" s="8">
        <f>BW103*WACC!$H$10/12</f>
        <v>133917.65222736643</v>
      </c>
      <c r="BO103" s="8">
        <f t="shared" si="30"/>
        <v>341817.83788815502</v>
      </c>
      <c r="BP103" s="8">
        <f t="shared" si="31"/>
        <v>140432.4405179696</v>
      </c>
      <c r="BQ103" s="8">
        <f t="shared" si="32"/>
        <v>201385.39737018541</v>
      </c>
      <c r="BR103" s="8">
        <f>BW103*WACC!$H$11/12</f>
        <v>2713.289277214797</v>
      </c>
      <c r="BS103" s="8">
        <f t="shared" si="33"/>
        <v>198672.10809297062</v>
      </c>
      <c r="BT103" s="8"/>
      <c r="BU103" s="8">
        <f t="shared" si="34"/>
        <v>475735.49011552148</v>
      </c>
      <c r="BV103" s="8">
        <f t="shared" si="35"/>
        <v>475735.49011552159</v>
      </c>
      <c r="BW103" s="8">
        <f t="shared" si="36"/>
        <v>50936858.118799888</v>
      </c>
      <c r="BX103" s="8">
        <f>BW103*WACC!$H$12/12</f>
        <v>196181.74910327789</v>
      </c>
      <c r="BY103" s="8">
        <f t="shared" si="37"/>
        <v>-2490.3589896927297</v>
      </c>
    </row>
    <row r="104" spans="1:77" hidden="1" outlineLevel="1" collapsed="1" x14ac:dyDescent="0.2">
      <c r="A104">
        <f t="shared" si="3"/>
        <v>2016</v>
      </c>
      <c r="B104" s="247">
        <v>42614</v>
      </c>
      <c r="C104" s="169">
        <v>0</v>
      </c>
      <c r="D104" s="169">
        <v>0</v>
      </c>
      <c r="E104" s="169">
        <v>446174.48083076923</v>
      </c>
      <c r="F104" s="169">
        <v>0</v>
      </c>
      <c r="G104" s="169">
        <v>2829.2208307692313</v>
      </c>
      <c r="H104" s="169">
        <v>443345.26</v>
      </c>
      <c r="I104" s="169">
        <v>439356.12</v>
      </c>
      <c r="J104" s="169">
        <v>3989.14</v>
      </c>
      <c r="K104" s="169">
        <v>1343961</v>
      </c>
      <c r="L104" s="169">
        <v>481.16999999999996</v>
      </c>
      <c r="M104" s="169">
        <v>443345.26</v>
      </c>
      <c r="N104" s="169">
        <v>901096.90999999992</v>
      </c>
      <c r="O104" s="169">
        <v>0</v>
      </c>
      <c r="P104" s="169">
        <v>48004179.420000002</v>
      </c>
      <c r="Q104" s="169">
        <v>48004179.420000002</v>
      </c>
      <c r="R104" s="169">
        <v>648865.19999999995</v>
      </c>
      <c r="S104" s="169">
        <v>0</v>
      </c>
      <c r="T104" s="169">
        <v>0</v>
      </c>
      <c r="U104" s="169">
        <v>1992971.2487998903</v>
      </c>
      <c r="V104" s="169">
        <v>11553.462437752169</v>
      </c>
      <c r="W104" s="267">
        <v>0</v>
      </c>
      <c r="X104" s="169">
        <v>0</v>
      </c>
      <c r="Y104" s="169">
        <v>695250.93</v>
      </c>
      <c r="Z104" s="169">
        <v>0</v>
      </c>
      <c r="AA104" s="169">
        <v>0</v>
      </c>
      <c r="AB104" s="169">
        <v>0</v>
      </c>
      <c r="AC104" s="169">
        <v>0</v>
      </c>
      <c r="AD104" s="169">
        <v>0</v>
      </c>
      <c r="AE104" s="169">
        <v>0</v>
      </c>
      <c r="AF104" s="169">
        <v>0</v>
      </c>
      <c r="AG104" s="169">
        <v>0</v>
      </c>
      <c r="AH104" s="169">
        <v>0</v>
      </c>
      <c r="AI104" s="169">
        <v>5039.07</v>
      </c>
      <c r="AJ104" s="169">
        <v>714672.68326852145</v>
      </c>
      <c r="AK104" s="169">
        <v>714672.68326852145</v>
      </c>
      <c r="AM104" s="15">
        <v>2</v>
      </c>
      <c r="AN104" s="169" t="str">
        <f>RevReqSumR!AB104</f>
        <v>Oct 2015 - Sep 2016</v>
      </c>
      <c r="AO104" s="276">
        <v>1</v>
      </c>
      <c r="AP104" s="8"/>
      <c r="AQ104" s="8">
        <f t="shared" si="45"/>
        <v>0</v>
      </c>
      <c r="AR104" s="8">
        <f t="shared" si="46"/>
        <v>0</v>
      </c>
      <c r="AS104" s="8">
        <f t="shared" si="47"/>
        <v>0</v>
      </c>
      <c r="AT104" s="8">
        <f t="shared" si="48"/>
        <v>48004179.420000002</v>
      </c>
      <c r="AU104" s="8">
        <v>0</v>
      </c>
      <c r="AW104" s="8">
        <f t="shared" si="49"/>
        <v>1992971.2487998903</v>
      </c>
      <c r="AX104" s="8">
        <f t="shared" si="50"/>
        <v>0</v>
      </c>
      <c r="AY104" s="8">
        <f t="shared" si="51"/>
        <v>49997150.668799892</v>
      </c>
      <c r="AZ104" s="8">
        <f t="shared" si="52"/>
        <v>0</v>
      </c>
      <c r="BB104" s="8">
        <f t="shared" si="44"/>
        <v>25661787.538021579</v>
      </c>
      <c r="BC104" s="8">
        <f t="shared" si="44"/>
        <v>635363.79069910909</v>
      </c>
      <c r="BD104" s="8">
        <f t="shared" si="44"/>
        <v>23699999.340079207</v>
      </c>
      <c r="BE104" s="8">
        <f t="shared" si="53"/>
        <v>49997150.668799892</v>
      </c>
      <c r="BF104" s="8">
        <f t="shared" si="54"/>
        <v>0</v>
      </c>
      <c r="BH104" s="8">
        <f t="shared" si="38"/>
        <v>1158017.9432685215</v>
      </c>
      <c r="BI104" s="8">
        <f t="shared" si="39"/>
        <v>700290</v>
      </c>
      <c r="BJ104" s="8">
        <f t="shared" si="40"/>
        <v>0</v>
      </c>
      <c r="BK104" s="8">
        <f t="shared" si="41"/>
        <v>700290</v>
      </c>
      <c r="BL104" s="8">
        <f t="shared" si="42"/>
        <v>457727.94326852146</v>
      </c>
      <c r="BM104" s="8">
        <f t="shared" si="43"/>
        <v>0</v>
      </c>
      <c r="BN104" s="8">
        <f>BW104*WACC!$H$10/12</f>
        <v>132110.21571745549</v>
      </c>
      <c r="BO104" s="8">
        <f t="shared" si="30"/>
        <v>325617.72755106597</v>
      </c>
      <c r="BP104" s="8">
        <f t="shared" si="31"/>
        <v>133776.78718707993</v>
      </c>
      <c r="BQ104" s="8">
        <f t="shared" si="32"/>
        <v>191840.94036398604</v>
      </c>
      <c r="BR104" s="8">
        <f>BW104*WACC!$H$11/12</f>
        <v>2676.6690257391988</v>
      </c>
      <c r="BS104" s="8">
        <f t="shared" si="33"/>
        <v>189164.27133824685</v>
      </c>
      <c r="BT104" s="8"/>
      <c r="BU104" s="8">
        <f t="shared" si="34"/>
        <v>457727.94326852146</v>
      </c>
      <c r="BV104" s="8">
        <f t="shared" si="35"/>
        <v>457727.9432685214</v>
      </c>
      <c r="BW104" s="8">
        <f t="shared" si="36"/>
        <v>50249382.378799886</v>
      </c>
      <c r="BX104" s="8">
        <f>BW104*WACC!$H$12/12</f>
        <v>193533.95734461243</v>
      </c>
      <c r="BY104" s="8">
        <f t="shared" si="37"/>
        <v>4369.6860063655768</v>
      </c>
    </row>
    <row r="105" spans="1:77" hidden="1" outlineLevel="1" x14ac:dyDescent="0.2">
      <c r="A105">
        <f t="shared" si="3"/>
        <v>2016</v>
      </c>
      <c r="B105" s="247">
        <v>42644</v>
      </c>
      <c r="C105" s="169">
        <v>0</v>
      </c>
      <c r="D105" s="169">
        <v>0</v>
      </c>
      <c r="E105" s="169">
        <v>452650.00339999999</v>
      </c>
      <c r="F105" s="169">
        <v>0</v>
      </c>
      <c r="G105" s="169">
        <v>2756.5034000000005</v>
      </c>
      <c r="H105" s="169">
        <v>449893.5</v>
      </c>
      <c r="I105" s="169">
        <v>446006.89</v>
      </c>
      <c r="J105" s="169">
        <v>3886.61</v>
      </c>
      <c r="K105" s="169">
        <v>1022200</v>
      </c>
      <c r="L105" s="169">
        <v>289.89</v>
      </c>
      <c r="M105" s="169">
        <v>449893.5</v>
      </c>
      <c r="N105" s="169">
        <v>572596.39</v>
      </c>
      <c r="O105" s="169">
        <v>0</v>
      </c>
      <c r="P105" s="169">
        <v>47431583.030000001</v>
      </c>
      <c r="Q105" s="169">
        <v>47431583.030000001</v>
      </c>
      <c r="R105" s="169">
        <v>496057.52</v>
      </c>
      <c r="S105" s="169">
        <v>2117180.98</v>
      </c>
      <c r="T105" s="169">
        <v>124209.72999999998</v>
      </c>
      <c r="U105" s="169">
        <v>496057.5187998903</v>
      </c>
      <c r="V105" s="169">
        <v>7425.7661436397966</v>
      </c>
      <c r="W105" s="267">
        <v>5395.31</v>
      </c>
      <c r="X105" s="169">
        <v>0</v>
      </c>
      <c r="Y105" s="169">
        <v>526142.48</v>
      </c>
      <c r="Z105" s="169">
        <v>0</v>
      </c>
      <c r="AA105" s="169">
        <v>0</v>
      </c>
      <c r="AB105" s="169">
        <v>0</v>
      </c>
      <c r="AC105" s="169">
        <v>0</v>
      </c>
      <c r="AD105" s="169">
        <v>0</v>
      </c>
      <c r="AE105" s="169">
        <v>0</v>
      </c>
      <c r="AF105" s="169">
        <v>0</v>
      </c>
      <c r="AG105" s="169">
        <v>0</v>
      </c>
      <c r="AH105" s="169">
        <v>0</v>
      </c>
      <c r="AI105" s="169">
        <v>4703.33</v>
      </c>
      <c r="AJ105" s="169">
        <v>422213.65954363986</v>
      </c>
      <c r="AK105" s="169">
        <v>422213.65954363981</v>
      </c>
      <c r="AM105" s="15">
        <v>2</v>
      </c>
      <c r="AN105" s="169" t="str">
        <f>RevReqSumR!AB105</f>
        <v>Oct 2016 - Sep 2017</v>
      </c>
      <c r="AO105" s="276">
        <v>1</v>
      </c>
      <c r="AP105" s="8"/>
      <c r="AQ105" s="8">
        <f t="shared" si="45"/>
        <v>0</v>
      </c>
      <c r="AR105" s="8">
        <f t="shared" si="46"/>
        <v>0</v>
      </c>
      <c r="AS105" s="8">
        <f t="shared" si="47"/>
        <v>0</v>
      </c>
      <c r="AT105" s="8">
        <f t="shared" si="48"/>
        <v>47431583.030000001</v>
      </c>
      <c r="AU105" s="8">
        <v>0</v>
      </c>
      <c r="AW105" s="8">
        <f t="shared" si="49"/>
        <v>496057.5187998903</v>
      </c>
      <c r="AX105" s="8">
        <f t="shared" si="50"/>
        <v>0</v>
      </c>
      <c r="AY105" s="8">
        <f t="shared" si="51"/>
        <v>47927640.548799895</v>
      </c>
      <c r="AZ105" s="8">
        <f t="shared" si="52"/>
        <v>0</v>
      </c>
      <c r="BB105" s="8">
        <f t="shared" si="44"/>
        <v>24599580.426279783</v>
      </c>
      <c r="BC105" s="8">
        <f t="shared" si="44"/>
        <v>609064.45609414903</v>
      </c>
      <c r="BD105" s="8">
        <f t="shared" si="44"/>
        <v>22718995.666425966</v>
      </c>
      <c r="BE105" s="8">
        <f t="shared" si="53"/>
        <v>47927640.548799902</v>
      </c>
      <c r="BF105" s="8">
        <f t="shared" si="54"/>
        <v>0</v>
      </c>
      <c r="BH105" s="8">
        <f t="shared" si="38"/>
        <v>872107.15954363986</v>
      </c>
      <c r="BI105" s="8">
        <f t="shared" si="39"/>
        <v>536241.12</v>
      </c>
      <c r="BJ105" s="8">
        <f t="shared" si="40"/>
        <v>0</v>
      </c>
      <c r="BK105" s="8">
        <f t="shared" si="41"/>
        <v>536241.12</v>
      </c>
      <c r="BL105" s="8">
        <f t="shared" si="42"/>
        <v>335866.03954363987</v>
      </c>
      <c r="BM105" s="8">
        <f t="shared" si="43"/>
        <v>124209.72999999998</v>
      </c>
      <c r="BN105" s="8">
        <f>BW105*WACC!$H$10/12</f>
        <v>131447.07551470268</v>
      </c>
      <c r="BO105" s="8">
        <f t="shared" si="30"/>
        <v>328628.69402893714</v>
      </c>
      <c r="BP105" s="8">
        <f t="shared" si="31"/>
        <v>135013.81265484853</v>
      </c>
      <c r="BQ105" s="8">
        <f t="shared" si="32"/>
        <v>193614.88137408861</v>
      </c>
      <c r="BR105" s="8">
        <f>BW105*WACC!$H$11/12</f>
        <v>2663.2332226804324</v>
      </c>
      <c r="BS105" s="8">
        <f t="shared" si="33"/>
        <v>190951.64815140818</v>
      </c>
      <c r="BT105" s="8"/>
      <c r="BU105" s="8">
        <f t="shared" si="34"/>
        <v>460075.76954363985</v>
      </c>
      <c r="BV105" s="8">
        <f t="shared" si="35"/>
        <v>460075.76954363979</v>
      </c>
      <c r="BW105" s="8">
        <f t="shared" si="36"/>
        <v>49997150.668799892</v>
      </c>
      <c r="BX105" s="8">
        <f>BW105*WACC!$H$12/12</f>
        <v>192562.49463814357</v>
      </c>
      <c r="BY105" s="8">
        <f t="shared" si="37"/>
        <v>1610.8464867353905</v>
      </c>
    </row>
    <row r="106" spans="1:77" hidden="1" outlineLevel="1" x14ac:dyDescent="0.2">
      <c r="A106">
        <f t="shared" si="3"/>
        <v>2016</v>
      </c>
      <c r="B106" s="247">
        <v>42675</v>
      </c>
      <c r="C106" s="169">
        <v>0</v>
      </c>
      <c r="D106" s="169">
        <v>0</v>
      </c>
      <c r="E106" s="169">
        <v>432784.40769230766</v>
      </c>
      <c r="F106" s="169">
        <v>0</v>
      </c>
      <c r="G106" s="169">
        <v>2528.4076923076927</v>
      </c>
      <c r="H106" s="169">
        <v>430256</v>
      </c>
      <c r="I106" s="169">
        <v>426691</v>
      </c>
      <c r="J106" s="169">
        <v>3565</v>
      </c>
      <c r="K106" s="169">
        <v>807238</v>
      </c>
      <c r="L106" s="169">
        <v>31211.89</v>
      </c>
      <c r="M106" s="169">
        <v>430256</v>
      </c>
      <c r="N106" s="169">
        <v>408193.89</v>
      </c>
      <c r="O106" s="169">
        <v>0</v>
      </c>
      <c r="P106" s="169">
        <v>47023389.140000001</v>
      </c>
      <c r="Q106" s="169">
        <v>47023389.140000001</v>
      </c>
      <c r="R106" s="169">
        <v>389045</v>
      </c>
      <c r="S106" s="169">
        <v>0</v>
      </c>
      <c r="T106" s="169">
        <v>0</v>
      </c>
      <c r="U106" s="169">
        <v>885102.5187998903</v>
      </c>
      <c r="V106" s="169">
        <v>4643.567164574084</v>
      </c>
      <c r="W106" s="267">
        <v>3921.61</v>
      </c>
      <c r="X106" s="169">
        <v>0</v>
      </c>
      <c r="Y106" s="169">
        <v>418193.87</v>
      </c>
      <c r="Z106" s="169">
        <v>0</v>
      </c>
      <c r="AA106" s="169">
        <v>0</v>
      </c>
      <c r="AB106" s="169">
        <v>0</v>
      </c>
      <c r="AC106" s="169">
        <v>0</v>
      </c>
      <c r="AD106" s="169">
        <v>0</v>
      </c>
      <c r="AE106" s="169">
        <v>0</v>
      </c>
      <c r="AF106" s="169">
        <v>0</v>
      </c>
      <c r="AG106" s="169">
        <v>0</v>
      </c>
      <c r="AH106" s="169">
        <v>0</v>
      </c>
      <c r="AI106" s="169">
        <v>4352.2299999999996</v>
      </c>
      <c r="AJ106" s="169">
        <v>433639.68485688168</v>
      </c>
      <c r="AK106" s="169">
        <v>433639.68485688174</v>
      </c>
      <c r="AM106" s="15">
        <v>1</v>
      </c>
      <c r="AN106" s="169" t="str">
        <f>RevReqSumR!AB106</f>
        <v>Oct 2016 - Sep 2017</v>
      </c>
      <c r="AO106" s="276">
        <v>1</v>
      </c>
      <c r="AP106" s="8"/>
      <c r="AQ106" s="8">
        <f t="shared" si="45"/>
        <v>0</v>
      </c>
      <c r="AR106" s="8">
        <f t="shared" si="46"/>
        <v>0</v>
      </c>
      <c r="AS106" s="8">
        <f t="shared" si="47"/>
        <v>0</v>
      </c>
      <c r="AT106" s="8">
        <f t="shared" si="48"/>
        <v>47023389.140000001</v>
      </c>
      <c r="AU106" s="8">
        <v>0</v>
      </c>
      <c r="AW106" s="8">
        <f t="shared" si="49"/>
        <v>885102.5187998903</v>
      </c>
      <c r="AX106" s="8">
        <f t="shared" si="50"/>
        <v>0</v>
      </c>
      <c r="AY106" s="8">
        <f t="shared" si="51"/>
        <v>47908491.658799894</v>
      </c>
      <c r="AZ106" s="8">
        <f t="shared" si="52"/>
        <v>0</v>
      </c>
      <c r="BB106" s="8">
        <f t="shared" si="44"/>
        <v>24589751.971253932</v>
      </c>
      <c r="BC106" s="8">
        <f t="shared" si="44"/>
        <v>608821.11200002907</v>
      </c>
      <c r="BD106" s="8">
        <f t="shared" si="44"/>
        <v>22709918.575545937</v>
      </c>
      <c r="BE106" s="8">
        <f t="shared" si="53"/>
        <v>47908491.658799902</v>
      </c>
      <c r="BF106" s="8">
        <f t="shared" si="54"/>
        <v>0</v>
      </c>
      <c r="BH106" s="8">
        <f t="shared" si="38"/>
        <v>863895.68485688162</v>
      </c>
      <c r="BI106" s="8">
        <f t="shared" si="39"/>
        <v>426467.71</v>
      </c>
      <c r="BJ106" s="8">
        <f t="shared" si="40"/>
        <v>0</v>
      </c>
      <c r="BK106" s="8">
        <f t="shared" si="41"/>
        <v>426467.71</v>
      </c>
      <c r="BL106" s="8">
        <f t="shared" si="42"/>
        <v>437427.9748568816</v>
      </c>
      <c r="BM106" s="8">
        <f t="shared" si="43"/>
        <v>0</v>
      </c>
      <c r="BN106" s="8">
        <f>BW106*WACC!$H$10/12</f>
        <v>126006.14439396503</v>
      </c>
      <c r="BO106" s="8">
        <f t="shared" si="30"/>
        <v>311421.83046291658</v>
      </c>
      <c r="BP106" s="8">
        <f t="shared" si="31"/>
        <v>127944.54482738464</v>
      </c>
      <c r="BQ106" s="8">
        <f t="shared" si="32"/>
        <v>183477.28563553194</v>
      </c>
      <c r="BR106" s="8">
        <f>BW106*WACC!$H$11/12</f>
        <v>2552.9951784613081</v>
      </c>
      <c r="BS106" s="8">
        <f t="shared" si="33"/>
        <v>180924.29045707063</v>
      </c>
      <c r="BT106" s="8"/>
      <c r="BU106" s="8">
        <f t="shared" si="34"/>
        <v>437427.9748568816</v>
      </c>
      <c r="BV106" s="8">
        <f t="shared" si="35"/>
        <v>437427.97485688177</v>
      </c>
      <c r="BW106" s="8">
        <f t="shared" si="36"/>
        <v>47927640.548799895</v>
      </c>
      <c r="BX106" s="8">
        <f>BW106*WACC!$H$12/12</f>
        <v>184591.83978971097</v>
      </c>
      <c r="BY106" s="8">
        <f t="shared" si="37"/>
        <v>3667.5493326403375</v>
      </c>
    </row>
    <row r="107" spans="1:77" hidden="1" outlineLevel="1" x14ac:dyDescent="0.2">
      <c r="A107">
        <f t="shared" si="3"/>
        <v>2016</v>
      </c>
      <c r="B107" s="247">
        <v>42705</v>
      </c>
      <c r="C107" s="169">
        <v>0</v>
      </c>
      <c r="D107" s="169">
        <v>0</v>
      </c>
      <c r="E107" s="169">
        <v>443507.31853846152</v>
      </c>
      <c r="F107" s="169">
        <v>0</v>
      </c>
      <c r="G107" s="169">
        <v>2491.2085384615389</v>
      </c>
      <c r="H107" s="169">
        <v>441016.11</v>
      </c>
      <c r="I107" s="169">
        <v>437503.56</v>
      </c>
      <c r="J107" s="169">
        <v>3512.55</v>
      </c>
      <c r="K107" s="169">
        <v>628900</v>
      </c>
      <c r="L107" s="169">
        <v>1135.6199999999999</v>
      </c>
      <c r="M107" s="169">
        <v>441016.11</v>
      </c>
      <c r="N107" s="169">
        <v>189019.51</v>
      </c>
      <c r="O107" s="169">
        <v>0</v>
      </c>
      <c r="P107" s="169">
        <v>46834369.630000003</v>
      </c>
      <c r="Q107" s="169">
        <v>46834369.630000003</v>
      </c>
      <c r="R107" s="169">
        <v>301315.92</v>
      </c>
      <c r="S107" s="169">
        <v>886037.04</v>
      </c>
      <c r="T107" s="169">
        <v>934.52000000001863</v>
      </c>
      <c r="U107" s="169">
        <v>301315.91879989021</v>
      </c>
      <c r="V107" s="169">
        <v>1434.0110411740422</v>
      </c>
      <c r="W107" s="267">
        <v>5403.13</v>
      </c>
      <c r="X107" s="169">
        <v>0</v>
      </c>
      <c r="Y107" s="169">
        <v>327584.08</v>
      </c>
      <c r="Z107" s="169">
        <v>0</v>
      </c>
      <c r="AA107" s="169">
        <v>0</v>
      </c>
      <c r="AB107" s="169">
        <v>0</v>
      </c>
      <c r="AC107" s="169">
        <v>0</v>
      </c>
      <c r="AD107" s="169">
        <v>0</v>
      </c>
      <c r="AE107" s="169">
        <v>0</v>
      </c>
      <c r="AF107" s="169">
        <v>0</v>
      </c>
      <c r="AG107" s="169">
        <v>0</v>
      </c>
      <c r="AH107" s="169">
        <v>0</v>
      </c>
      <c r="AI107" s="169">
        <v>4185.3100000000004</v>
      </c>
      <c r="AJ107" s="169">
        <v>340163.21957963554</v>
      </c>
      <c r="AK107" s="169">
        <v>340163.2195796356</v>
      </c>
      <c r="AM107" s="15">
        <v>2</v>
      </c>
      <c r="AN107" s="169" t="str">
        <f>RevReqSumR!AB107</f>
        <v>Oct 2016 - Sep 2017</v>
      </c>
      <c r="AO107" s="276">
        <v>1</v>
      </c>
      <c r="AP107" s="8"/>
      <c r="AQ107" s="8">
        <f t="shared" si="45"/>
        <v>0</v>
      </c>
      <c r="AR107" s="8">
        <f t="shared" si="46"/>
        <v>0</v>
      </c>
      <c r="AS107" s="8">
        <f t="shared" si="47"/>
        <v>0</v>
      </c>
      <c r="AT107" s="8">
        <f t="shared" si="48"/>
        <v>46834369.630000003</v>
      </c>
      <c r="AU107" s="8">
        <v>0</v>
      </c>
      <c r="AW107" s="8">
        <f t="shared" si="49"/>
        <v>301315.91879989021</v>
      </c>
      <c r="AX107" s="8">
        <f t="shared" si="50"/>
        <v>0</v>
      </c>
      <c r="AY107" s="8">
        <f t="shared" si="51"/>
        <v>47135685.548799895</v>
      </c>
      <c r="AZ107" s="8">
        <f t="shared" si="52"/>
        <v>0</v>
      </c>
      <c r="BB107" s="8">
        <f t="shared" si="44"/>
        <v>24193097.643204782</v>
      </c>
      <c r="BC107" s="8">
        <f t="shared" si="44"/>
        <v>599000.29195414914</v>
      </c>
      <c r="BD107" s="8">
        <f t="shared" si="44"/>
        <v>22343587.613640968</v>
      </c>
      <c r="BE107" s="8">
        <f t="shared" si="53"/>
        <v>47135685.548799902</v>
      </c>
      <c r="BF107" s="8">
        <f t="shared" si="54"/>
        <v>0</v>
      </c>
      <c r="BH107" s="8">
        <f t="shared" si="38"/>
        <v>781179.32957963552</v>
      </c>
      <c r="BI107" s="8">
        <f t="shared" si="39"/>
        <v>337172.52</v>
      </c>
      <c r="BJ107" s="8">
        <f t="shared" si="40"/>
        <v>0</v>
      </c>
      <c r="BK107" s="8">
        <f t="shared" si="41"/>
        <v>337172.52</v>
      </c>
      <c r="BL107" s="8">
        <f t="shared" si="42"/>
        <v>444006.8095796355</v>
      </c>
      <c r="BM107" s="8">
        <f t="shared" si="43"/>
        <v>934.52000000001863</v>
      </c>
      <c r="BN107" s="8">
        <f>BW107*WACC!$H$10/12</f>
        <v>125955.80021322309</v>
      </c>
      <c r="BO107" s="8">
        <f t="shared" si="30"/>
        <v>318985.52936641243</v>
      </c>
      <c r="BP107" s="8">
        <f t="shared" si="31"/>
        <v>131052.01488489688</v>
      </c>
      <c r="BQ107" s="8">
        <f t="shared" si="32"/>
        <v>187933.51448151557</v>
      </c>
      <c r="BR107" s="8">
        <f>BW107*WACC!$H$11/12</f>
        <v>2551.9751611334555</v>
      </c>
      <c r="BS107" s="8">
        <f t="shared" si="33"/>
        <v>185381.53932038211</v>
      </c>
      <c r="BT107" s="8"/>
      <c r="BU107" s="8">
        <f t="shared" si="34"/>
        <v>444941.32957963552</v>
      </c>
      <c r="BV107" s="8">
        <f t="shared" si="35"/>
        <v>444941.32957963558</v>
      </c>
      <c r="BW107" s="8">
        <f t="shared" si="36"/>
        <v>47908491.658799894</v>
      </c>
      <c r="BX107" s="8">
        <f>BW107*WACC!$H$12/12</f>
        <v>184518.08842631077</v>
      </c>
      <c r="BY107" s="8">
        <f t="shared" si="37"/>
        <v>-863.45089407134219</v>
      </c>
    </row>
    <row r="108" spans="1:77" hidden="1" outlineLevel="1" x14ac:dyDescent="0.2">
      <c r="A108">
        <f t="shared" si="3"/>
        <v>2017</v>
      </c>
      <c r="B108" s="247">
        <v>42736</v>
      </c>
      <c r="C108" s="169">
        <v>0</v>
      </c>
      <c r="D108" s="169">
        <v>0</v>
      </c>
      <c r="E108" s="169">
        <v>441793.02446153847</v>
      </c>
      <c r="F108" s="169">
        <v>0</v>
      </c>
      <c r="G108" s="169">
        <v>2415.2144615384618</v>
      </c>
      <c r="H108" s="169">
        <v>439377.81</v>
      </c>
      <c r="I108" s="169">
        <v>435972.41</v>
      </c>
      <c r="J108" s="169">
        <v>3405.4</v>
      </c>
      <c r="K108" s="169">
        <v>425600</v>
      </c>
      <c r="L108" s="169">
        <v>284.5</v>
      </c>
      <c r="M108" s="169">
        <v>425884.5</v>
      </c>
      <c r="N108" s="169">
        <v>0</v>
      </c>
      <c r="O108" s="169">
        <v>13493.309999999998</v>
      </c>
      <c r="P108" s="169">
        <v>46834369.630000003</v>
      </c>
      <c r="Q108" s="169">
        <v>46847862.940000005</v>
      </c>
      <c r="R108" s="169">
        <v>202899.20000000001</v>
      </c>
      <c r="S108" s="169">
        <v>0</v>
      </c>
      <c r="T108" s="169">
        <v>0</v>
      </c>
      <c r="U108" s="169">
        <v>504215.11879989022</v>
      </c>
      <c r="V108" s="169">
        <v>2900.1853223247267</v>
      </c>
      <c r="W108" s="267">
        <v>601.33000000000004</v>
      </c>
      <c r="X108" s="169">
        <v>0</v>
      </c>
      <c r="Y108" s="169">
        <v>222700.79999999999</v>
      </c>
      <c r="Z108" s="169">
        <v>0</v>
      </c>
      <c r="AA108" s="169">
        <v>0</v>
      </c>
      <c r="AB108" s="169">
        <v>0</v>
      </c>
      <c r="AC108" s="169">
        <v>0</v>
      </c>
      <c r="AD108" s="169">
        <v>0</v>
      </c>
      <c r="AE108" s="169">
        <v>0</v>
      </c>
      <c r="AF108" s="169">
        <v>0</v>
      </c>
      <c r="AG108" s="169">
        <v>0</v>
      </c>
      <c r="AH108" s="169">
        <v>0</v>
      </c>
      <c r="AI108" s="169">
        <v>4014.11</v>
      </c>
      <c r="AJ108" s="169">
        <v>232631.63978386318</v>
      </c>
      <c r="AK108" s="169">
        <v>232631.63978386315</v>
      </c>
      <c r="AM108" s="15">
        <v>2</v>
      </c>
      <c r="AN108" s="169" t="str">
        <f>RevReqSumR!AB108</f>
        <v>Oct 2016 - Sep 2017</v>
      </c>
      <c r="AO108" s="276">
        <v>1</v>
      </c>
      <c r="AP108" s="8"/>
      <c r="AQ108" s="8">
        <f t="shared" si="45"/>
        <v>0</v>
      </c>
      <c r="AR108" s="8">
        <f t="shared" si="46"/>
        <v>0</v>
      </c>
      <c r="AS108" s="8">
        <f t="shared" si="47"/>
        <v>0</v>
      </c>
      <c r="AT108" s="8">
        <f t="shared" si="48"/>
        <v>46834369.630000003</v>
      </c>
      <c r="AU108" s="8">
        <v>0</v>
      </c>
      <c r="AW108" s="8">
        <f t="shared" si="49"/>
        <v>504215.11879989022</v>
      </c>
      <c r="AX108" s="8">
        <f t="shared" si="50"/>
        <v>13493.309999999998</v>
      </c>
      <c r="AY108" s="8">
        <f t="shared" si="51"/>
        <v>47352078.058799893</v>
      </c>
      <c r="AZ108" s="8">
        <f t="shared" si="52"/>
        <v>0</v>
      </c>
      <c r="BB108" s="8">
        <f t="shared" si="44"/>
        <v>24304164.344849929</v>
      </c>
      <c r="BC108" s="8">
        <f t="shared" si="44"/>
        <v>601750.2079712291</v>
      </c>
      <c r="BD108" s="8">
        <f t="shared" si="44"/>
        <v>22446163.505978737</v>
      </c>
      <c r="BE108" s="8">
        <f t="shared" si="53"/>
        <v>47352078.058799893</v>
      </c>
      <c r="BF108" s="8">
        <f t="shared" si="54"/>
        <v>0</v>
      </c>
      <c r="BH108" s="8">
        <f t="shared" si="38"/>
        <v>672009.44978386315</v>
      </c>
      <c r="BI108" s="8">
        <f t="shared" si="39"/>
        <v>227316.24</v>
      </c>
      <c r="BJ108" s="8">
        <f t="shared" si="40"/>
        <v>0</v>
      </c>
      <c r="BK108" s="8">
        <f t="shared" si="41"/>
        <v>227316.24</v>
      </c>
      <c r="BL108" s="8">
        <f t="shared" si="42"/>
        <v>444693.20978386316</v>
      </c>
      <c r="BM108" s="8">
        <f t="shared" si="43"/>
        <v>0</v>
      </c>
      <c r="BN108" s="8">
        <f>BW108*WACC!$H$10/12</f>
        <v>123924.02236707504</v>
      </c>
      <c r="BO108" s="8">
        <f t="shared" si="30"/>
        <v>320769.18741678813</v>
      </c>
      <c r="BP108" s="8">
        <f t="shared" si="31"/>
        <v>131784.81295831324</v>
      </c>
      <c r="BQ108" s="8">
        <f t="shared" si="32"/>
        <v>188984.37445847489</v>
      </c>
      <c r="BR108" s="8">
        <f>BW108*WACC!$H$11/12</f>
        <v>2510.8095571078084</v>
      </c>
      <c r="BS108" s="8">
        <f t="shared" si="33"/>
        <v>186473.56490136709</v>
      </c>
      <c r="BT108" s="8"/>
      <c r="BU108" s="8">
        <f t="shared" si="34"/>
        <v>444693.20978386316</v>
      </c>
      <c r="BV108" s="8">
        <f t="shared" si="35"/>
        <v>444693.20978386322</v>
      </c>
      <c r="BW108" s="8">
        <f t="shared" si="36"/>
        <v>47135685.548799895</v>
      </c>
      <c r="BX108" s="8">
        <f>BW108*WACC!$H$12/12</f>
        <v>181541.64936083287</v>
      </c>
      <c r="BY108" s="8">
        <f t="shared" si="37"/>
        <v>-4931.9155405342171</v>
      </c>
    </row>
    <row r="109" spans="1:77" hidden="1" outlineLevel="1" x14ac:dyDescent="0.2">
      <c r="A109">
        <f t="shared" si="3"/>
        <v>2017</v>
      </c>
      <c r="B109" s="247">
        <v>42767</v>
      </c>
      <c r="C109" s="169">
        <v>0</v>
      </c>
      <c r="D109" s="169">
        <v>0</v>
      </c>
      <c r="E109" s="169">
        <v>399162.05655384617</v>
      </c>
      <c r="F109" s="169">
        <v>0</v>
      </c>
      <c r="G109" s="169">
        <v>2136.316553846154</v>
      </c>
      <c r="H109" s="169">
        <v>397025.74</v>
      </c>
      <c r="I109" s="169">
        <v>394013.58</v>
      </c>
      <c r="J109" s="169">
        <v>3012.16</v>
      </c>
      <c r="K109" s="169">
        <v>359575</v>
      </c>
      <c r="L109" s="169">
        <v>540</v>
      </c>
      <c r="M109" s="169">
        <v>360115</v>
      </c>
      <c r="N109" s="169">
        <v>0</v>
      </c>
      <c r="O109" s="169">
        <v>50404.049999999988</v>
      </c>
      <c r="P109" s="169">
        <v>46834369.630000003</v>
      </c>
      <c r="Q109" s="169">
        <v>46884773.68</v>
      </c>
      <c r="R109" s="169">
        <v>172845.81</v>
      </c>
      <c r="S109" s="169">
        <v>0</v>
      </c>
      <c r="T109" s="169">
        <v>0</v>
      </c>
      <c r="U109" s="169">
        <v>677060.92879989021</v>
      </c>
      <c r="V109" s="169">
        <v>4345.6082358974554</v>
      </c>
      <c r="W109" s="267">
        <v>0</v>
      </c>
      <c r="X109" s="169">
        <v>0</v>
      </c>
      <c r="Y109" s="169">
        <v>186729.19</v>
      </c>
      <c r="Z109" s="169">
        <v>0</v>
      </c>
      <c r="AA109" s="169">
        <v>0</v>
      </c>
      <c r="AB109" s="169">
        <v>0</v>
      </c>
      <c r="AC109" s="169">
        <v>0</v>
      </c>
      <c r="AD109" s="169">
        <v>0</v>
      </c>
      <c r="AE109" s="169">
        <v>0</v>
      </c>
      <c r="AF109" s="169">
        <v>0</v>
      </c>
      <c r="AG109" s="169">
        <v>0</v>
      </c>
      <c r="AH109" s="169">
        <v>0</v>
      </c>
      <c r="AI109" s="169">
        <v>4032.92</v>
      </c>
      <c r="AJ109" s="169">
        <v>197244.03478974366</v>
      </c>
      <c r="AK109" s="169">
        <v>197244.03478974363</v>
      </c>
      <c r="AM109" s="15">
        <v>2</v>
      </c>
      <c r="AN109" s="169" t="str">
        <f>RevReqSumR!AB109</f>
        <v>Oct 2016 - Sep 2017</v>
      </c>
      <c r="AO109" s="276">
        <v>1</v>
      </c>
      <c r="AP109" s="8"/>
      <c r="AQ109" s="8">
        <f t="shared" si="45"/>
        <v>0</v>
      </c>
      <c r="AR109" s="8">
        <f t="shared" si="46"/>
        <v>0</v>
      </c>
      <c r="AS109" s="8">
        <f t="shared" si="47"/>
        <v>0</v>
      </c>
      <c r="AT109" s="8">
        <f t="shared" si="48"/>
        <v>46834369.630000003</v>
      </c>
      <c r="AU109" s="8">
        <v>0</v>
      </c>
      <c r="AW109" s="8">
        <f t="shared" si="49"/>
        <v>677060.92879989021</v>
      </c>
      <c r="AX109" s="8">
        <f t="shared" si="50"/>
        <v>50404.049999999988</v>
      </c>
      <c r="AY109" s="8">
        <f t="shared" si="51"/>
        <v>47561834.60879989</v>
      </c>
      <c r="AZ109" s="8">
        <f t="shared" si="52"/>
        <v>0</v>
      </c>
      <c r="BB109" s="8">
        <f t="shared" si="44"/>
        <v>24411825.04048568</v>
      </c>
      <c r="BC109" s="8">
        <f t="shared" si="44"/>
        <v>604415.79420862906</v>
      </c>
      <c r="BD109" s="8">
        <f t="shared" si="44"/>
        <v>22545593.774105582</v>
      </c>
      <c r="BE109" s="8">
        <f t="shared" si="53"/>
        <v>47561834.60879989</v>
      </c>
      <c r="BF109" s="8">
        <f t="shared" si="54"/>
        <v>0</v>
      </c>
      <c r="BH109" s="8">
        <f t="shared" si="38"/>
        <v>594269.77478974359</v>
      </c>
      <c r="BI109" s="8">
        <f t="shared" si="39"/>
        <v>190762.11000000002</v>
      </c>
      <c r="BJ109" s="8">
        <f t="shared" si="40"/>
        <v>0</v>
      </c>
      <c r="BK109" s="8">
        <f t="shared" si="41"/>
        <v>190762.11000000002</v>
      </c>
      <c r="BL109" s="8">
        <f t="shared" si="42"/>
        <v>403507.66478974361</v>
      </c>
      <c r="BM109" s="8">
        <f t="shared" si="43"/>
        <v>0</v>
      </c>
      <c r="BN109" s="8">
        <f>BW109*WACC!$H$10/12</f>
        <v>124492.93803971428</v>
      </c>
      <c r="BO109" s="8">
        <f t="shared" si="30"/>
        <v>279014.72675002931</v>
      </c>
      <c r="BP109" s="8">
        <f t="shared" si="31"/>
        <v>114630.41033798203</v>
      </c>
      <c r="BQ109" s="8">
        <f t="shared" si="32"/>
        <v>164384.31641204728</v>
      </c>
      <c r="BR109" s="8">
        <f>BW109*WACC!$H$11/12</f>
        <v>2522.336288412735</v>
      </c>
      <c r="BS109" s="8">
        <f t="shared" si="33"/>
        <v>161861.98012363454</v>
      </c>
      <c r="BT109" s="8"/>
      <c r="BU109" s="8">
        <f t="shared" si="34"/>
        <v>403507.66478974361</v>
      </c>
      <c r="BV109" s="8">
        <f t="shared" si="35"/>
        <v>403507.66478974361</v>
      </c>
      <c r="BW109" s="8">
        <f t="shared" si="36"/>
        <v>47352078.058799893</v>
      </c>
      <c r="BX109" s="8">
        <f>BW109*WACC!$H$12/12</f>
        <v>182375.07848607725</v>
      </c>
      <c r="BY109" s="8">
        <f t="shared" si="37"/>
        <v>20513.098362442717</v>
      </c>
    </row>
    <row r="110" spans="1:77" hidden="1" outlineLevel="1" x14ac:dyDescent="0.2">
      <c r="A110">
        <f t="shared" si="3"/>
        <v>2017</v>
      </c>
      <c r="B110" s="247">
        <v>42795</v>
      </c>
      <c r="C110" s="169">
        <v>0</v>
      </c>
      <c r="D110" s="169">
        <v>0</v>
      </c>
      <c r="E110" s="169">
        <v>442139.99978461541</v>
      </c>
      <c r="F110" s="169">
        <v>0</v>
      </c>
      <c r="G110" s="169">
        <v>2314.0497846153853</v>
      </c>
      <c r="H110" s="169">
        <v>439825.95</v>
      </c>
      <c r="I110" s="169">
        <v>436563.19</v>
      </c>
      <c r="J110" s="169">
        <v>3262.76</v>
      </c>
      <c r="K110" s="169">
        <v>671832</v>
      </c>
      <c r="L110" s="169">
        <v>16239.72</v>
      </c>
      <c r="M110" s="169">
        <v>490230</v>
      </c>
      <c r="N110" s="169">
        <v>197841.71999999997</v>
      </c>
      <c r="O110" s="169">
        <v>0</v>
      </c>
      <c r="P110" s="169">
        <v>46636527.910000004</v>
      </c>
      <c r="Q110" s="169">
        <v>46636527.910000004</v>
      </c>
      <c r="R110" s="169">
        <v>323950.09999999998</v>
      </c>
      <c r="S110" s="169">
        <v>703435.33</v>
      </c>
      <c r="T110" s="169">
        <v>26374.400000000023</v>
      </c>
      <c r="U110" s="169">
        <v>323950.09879989026</v>
      </c>
      <c r="V110" s="169">
        <v>3391.2267033822613</v>
      </c>
      <c r="W110" s="267">
        <v>4882.889384595197</v>
      </c>
      <c r="X110" s="169">
        <v>0</v>
      </c>
      <c r="Y110" s="169">
        <v>348174.9</v>
      </c>
      <c r="Z110" s="169">
        <v>0</v>
      </c>
      <c r="AA110" s="169">
        <v>0</v>
      </c>
      <c r="AB110" s="169">
        <v>0</v>
      </c>
      <c r="AC110" s="169">
        <v>0</v>
      </c>
      <c r="AD110" s="169">
        <v>0</v>
      </c>
      <c r="AE110" s="169">
        <v>0</v>
      </c>
      <c r="AF110" s="169">
        <v>0</v>
      </c>
      <c r="AG110" s="169">
        <v>0</v>
      </c>
      <c r="AH110" s="169">
        <v>0</v>
      </c>
      <c r="AI110" s="169">
        <v>3743.94</v>
      </c>
      <c r="AJ110" s="169">
        <v>336132.60587259289</v>
      </c>
      <c r="AK110" s="169">
        <v>336132.60587259283</v>
      </c>
      <c r="AM110" s="15">
        <v>2</v>
      </c>
      <c r="AN110" s="169" t="str">
        <f>RevReqSumR!AB110</f>
        <v>Oct 2016 - Sep 2017</v>
      </c>
      <c r="AO110" s="276">
        <v>1</v>
      </c>
      <c r="AP110" s="8"/>
      <c r="AQ110" s="8">
        <f t="shared" si="45"/>
        <v>0</v>
      </c>
      <c r="AR110" s="8">
        <f t="shared" si="46"/>
        <v>0</v>
      </c>
      <c r="AS110" s="8">
        <f t="shared" si="47"/>
        <v>0</v>
      </c>
      <c r="AT110" s="8">
        <f t="shared" si="48"/>
        <v>46636527.910000004</v>
      </c>
      <c r="AU110" s="8">
        <v>0</v>
      </c>
      <c r="AW110" s="8">
        <f t="shared" si="49"/>
        <v>323950.09879989026</v>
      </c>
      <c r="AX110" s="8">
        <f t="shared" si="50"/>
        <v>0</v>
      </c>
      <c r="AY110" s="8">
        <f t="shared" si="51"/>
        <v>46960478.008799896</v>
      </c>
      <c r="AZ110" s="8">
        <f t="shared" si="52"/>
        <v>0</v>
      </c>
      <c r="BB110" s="8">
        <f t="shared" si="44"/>
        <v>24103169.745186683</v>
      </c>
      <c r="BC110" s="8">
        <f t="shared" si="44"/>
        <v>596773.75453582907</v>
      </c>
      <c r="BD110" s="8">
        <f t="shared" si="44"/>
        <v>22260534.509077389</v>
      </c>
      <c r="BE110" s="8">
        <f t="shared" si="53"/>
        <v>46960478.008799896</v>
      </c>
      <c r="BF110" s="8">
        <f t="shared" si="54"/>
        <v>0</v>
      </c>
      <c r="BH110" s="8">
        <f t="shared" si="38"/>
        <v>775958.55587259284</v>
      </c>
      <c r="BI110" s="8">
        <f t="shared" si="39"/>
        <v>356801.72938459524</v>
      </c>
      <c r="BJ110" s="8">
        <f t="shared" si="40"/>
        <v>0</v>
      </c>
      <c r="BK110" s="8">
        <f t="shared" si="41"/>
        <v>356801.72938459524</v>
      </c>
      <c r="BL110" s="8">
        <f t="shared" si="42"/>
        <v>419156.8264879976</v>
      </c>
      <c r="BM110" s="8">
        <f t="shared" si="43"/>
        <v>26374.400000000023</v>
      </c>
      <c r="BN110" s="8">
        <f>BW110*WACC!$H$10/12</f>
        <v>125044.40716742918</v>
      </c>
      <c r="BO110" s="8">
        <f t="shared" si="30"/>
        <v>320486.81932056847</v>
      </c>
      <c r="BP110" s="8">
        <f t="shared" si="31"/>
        <v>131668.80484966235</v>
      </c>
      <c r="BQ110" s="8">
        <f t="shared" si="32"/>
        <v>188818.01447090611</v>
      </c>
      <c r="BR110" s="8">
        <f>BW110*WACC!$H$11/12</f>
        <v>2533.5095373911699</v>
      </c>
      <c r="BS110" s="8">
        <f t="shared" si="33"/>
        <v>186284.50493351495</v>
      </c>
      <c r="BT110" s="8"/>
      <c r="BU110" s="8">
        <f t="shared" si="34"/>
        <v>445531.22648799763</v>
      </c>
      <c r="BV110" s="8">
        <f t="shared" si="35"/>
        <v>445531.22648799769</v>
      </c>
      <c r="BW110" s="8">
        <f t="shared" si="36"/>
        <v>47561834.60879989</v>
      </c>
      <c r="BX110" s="8">
        <f>BW110*WACC!$H$12/12</f>
        <v>183182.94941460787</v>
      </c>
      <c r="BY110" s="8">
        <f t="shared" si="37"/>
        <v>-3101.5555189070874</v>
      </c>
    </row>
    <row r="111" spans="1:77" hidden="1" outlineLevel="1" x14ac:dyDescent="0.2">
      <c r="A111">
        <f t="shared" si="3"/>
        <v>2017</v>
      </c>
      <c r="B111" s="247">
        <v>42826</v>
      </c>
      <c r="C111" s="169">
        <v>0</v>
      </c>
      <c r="D111" s="169">
        <v>0</v>
      </c>
      <c r="E111" s="169">
        <v>425624.33780000004</v>
      </c>
      <c r="F111" s="169">
        <v>0</v>
      </c>
      <c r="G111" s="169">
        <v>2175.8278</v>
      </c>
      <c r="H111" s="169">
        <v>423448.51</v>
      </c>
      <c r="I111" s="169">
        <v>420380.64</v>
      </c>
      <c r="J111" s="169">
        <v>3067.87</v>
      </c>
      <c r="K111" s="169">
        <v>777100</v>
      </c>
      <c r="L111" s="169">
        <v>400</v>
      </c>
      <c r="M111" s="169">
        <v>423448.51</v>
      </c>
      <c r="N111" s="169">
        <v>354051.49</v>
      </c>
      <c r="O111" s="169">
        <v>0</v>
      </c>
      <c r="P111" s="169">
        <v>46282476.420000002</v>
      </c>
      <c r="Q111" s="169">
        <v>46282476.420000002</v>
      </c>
      <c r="R111" s="169">
        <v>374823.96</v>
      </c>
      <c r="S111" s="169">
        <v>0</v>
      </c>
      <c r="T111" s="169">
        <v>0</v>
      </c>
      <c r="U111" s="169">
        <v>698774.05879989034</v>
      </c>
      <c r="V111" s="169">
        <v>3067.6384292206599</v>
      </c>
      <c r="W111" s="267">
        <v>312.39163758037012</v>
      </c>
      <c r="X111" s="169">
        <v>0</v>
      </c>
      <c r="Y111" s="169">
        <v>402276.04</v>
      </c>
      <c r="Z111" s="169">
        <v>0</v>
      </c>
      <c r="AA111" s="169">
        <v>0</v>
      </c>
      <c r="AB111" s="169">
        <v>0</v>
      </c>
      <c r="AC111" s="169">
        <v>0</v>
      </c>
      <c r="AD111" s="169">
        <v>0</v>
      </c>
      <c r="AE111" s="169">
        <v>0</v>
      </c>
      <c r="AF111" s="169">
        <v>0</v>
      </c>
      <c r="AG111" s="169">
        <v>0</v>
      </c>
      <c r="AH111" s="169">
        <v>0</v>
      </c>
      <c r="AI111" s="169">
        <v>4332.9399999999996</v>
      </c>
      <c r="AJ111" s="169">
        <v>412164.83786680107</v>
      </c>
      <c r="AK111" s="169">
        <v>412164.83786680101</v>
      </c>
      <c r="AM111" s="15">
        <v>1</v>
      </c>
      <c r="AN111" s="169" t="str">
        <f>RevReqSumR!AB111</f>
        <v>Oct 2016 - Sep 2017</v>
      </c>
      <c r="AO111" s="276">
        <v>1</v>
      </c>
      <c r="AP111" s="8"/>
      <c r="AQ111" s="8">
        <f t="shared" si="45"/>
        <v>0</v>
      </c>
      <c r="AR111" s="8">
        <f t="shared" si="46"/>
        <v>0</v>
      </c>
      <c r="AS111" s="8">
        <f t="shared" si="47"/>
        <v>0</v>
      </c>
      <c r="AT111" s="8">
        <f t="shared" si="48"/>
        <v>46282476.420000002</v>
      </c>
      <c r="AU111" s="8">
        <v>0</v>
      </c>
      <c r="AW111" s="8">
        <f t="shared" si="49"/>
        <v>698774.05879989034</v>
      </c>
      <c r="AX111" s="8">
        <f t="shared" si="50"/>
        <v>0</v>
      </c>
      <c r="AY111" s="8">
        <f t="shared" si="51"/>
        <v>46981250.478799894</v>
      </c>
      <c r="AZ111" s="8">
        <f t="shared" si="52"/>
        <v>0</v>
      </c>
      <c r="BB111" s="8">
        <f t="shared" si="44"/>
        <v>24113831.527001232</v>
      </c>
      <c r="BC111" s="8">
        <f t="shared" si="44"/>
        <v>597037.73108458903</v>
      </c>
      <c r="BD111" s="8">
        <f t="shared" si="44"/>
        <v>22270381.220714077</v>
      </c>
      <c r="BE111" s="8">
        <f t="shared" si="53"/>
        <v>46981250.478799894</v>
      </c>
      <c r="BF111" s="8">
        <f t="shared" si="54"/>
        <v>0</v>
      </c>
      <c r="BH111" s="8">
        <f t="shared" si="38"/>
        <v>835613.34786680108</v>
      </c>
      <c r="BI111" s="8">
        <f t="shared" si="39"/>
        <v>406921.37163758033</v>
      </c>
      <c r="BJ111" s="8">
        <f t="shared" si="40"/>
        <v>0</v>
      </c>
      <c r="BK111" s="8">
        <f t="shared" si="41"/>
        <v>406921.37163758033</v>
      </c>
      <c r="BL111" s="8">
        <f t="shared" si="42"/>
        <v>428691.97622922075</v>
      </c>
      <c r="BM111" s="8">
        <f t="shared" si="43"/>
        <v>0</v>
      </c>
      <c r="BN111" s="8">
        <f>BW111*WACC!$H$10/12</f>
        <v>123463.38574212638</v>
      </c>
      <c r="BO111" s="8">
        <f t="shared" si="30"/>
        <v>305228.59048709436</v>
      </c>
      <c r="BP111" s="8">
        <f t="shared" si="31"/>
        <v>125400.11411571785</v>
      </c>
      <c r="BQ111" s="8">
        <f t="shared" si="32"/>
        <v>179828.47637137651</v>
      </c>
      <c r="BR111" s="8">
        <f>BW111*WACC!$H$11/12</f>
        <v>2501.4766544293502</v>
      </c>
      <c r="BS111" s="8">
        <f t="shared" si="33"/>
        <v>177326.99971694718</v>
      </c>
      <c r="BT111" s="8"/>
      <c r="BU111" s="8">
        <f t="shared" si="34"/>
        <v>428691.97622922075</v>
      </c>
      <c r="BV111" s="8">
        <f t="shared" si="35"/>
        <v>428691.97622922069</v>
      </c>
      <c r="BW111" s="8">
        <f t="shared" si="36"/>
        <v>46960478.008799896</v>
      </c>
      <c r="BX111" s="8">
        <f>BW111*WACC!$H$12/12</f>
        <v>180866.84288625375</v>
      </c>
      <c r="BY111" s="8">
        <f t="shared" si="37"/>
        <v>3539.8431693065795</v>
      </c>
    </row>
    <row r="112" spans="1:77" hidden="1" outlineLevel="1" x14ac:dyDescent="0.2">
      <c r="A112">
        <f t="shared" si="3"/>
        <v>2017</v>
      </c>
      <c r="B112" s="247">
        <v>42856</v>
      </c>
      <c r="C112" s="169">
        <v>0</v>
      </c>
      <c r="D112" s="169">
        <v>0</v>
      </c>
      <c r="E112" s="169">
        <v>436382.3998923077</v>
      </c>
      <c r="F112" s="169">
        <v>0</v>
      </c>
      <c r="G112" s="169">
        <v>2145.8698923076927</v>
      </c>
      <c r="H112" s="169">
        <v>434236.53</v>
      </c>
      <c r="I112" s="169">
        <v>431210.9</v>
      </c>
      <c r="J112" s="169">
        <v>3025.63</v>
      </c>
      <c r="K112" s="169">
        <v>1096693.1499999999</v>
      </c>
      <c r="L112" s="169">
        <v>95</v>
      </c>
      <c r="M112" s="169">
        <v>434236.53</v>
      </c>
      <c r="N112" s="169">
        <v>662551.61999999988</v>
      </c>
      <c r="O112" s="169">
        <v>0</v>
      </c>
      <c r="P112" s="169">
        <v>45619924.800000004</v>
      </c>
      <c r="Q112" s="169">
        <v>45619924.800000004</v>
      </c>
      <c r="R112" s="169">
        <v>527190.88</v>
      </c>
      <c r="S112" s="169">
        <v>0</v>
      </c>
      <c r="T112" s="169">
        <v>0</v>
      </c>
      <c r="U112" s="169">
        <v>1225964.9387998902</v>
      </c>
      <c r="V112" s="169">
        <v>6749.2658308781529</v>
      </c>
      <c r="W112" s="267">
        <v>0</v>
      </c>
      <c r="X112" s="169">
        <v>0</v>
      </c>
      <c r="Y112" s="169">
        <v>569584.12</v>
      </c>
      <c r="Z112" s="169">
        <v>0</v>
      </c>
      <c r="AA112" s="169">
        <v>0</v>
      </c>
      <c r="AB112" s="169">
        <v>0</v>
      </c>
      <c r="AC112" s="169">
        <v>0</v>
      </c>
      <c r="AD112" s="169">
        <v>0</v>
      </c>
      <c r="AE112" s="169">
        <v>0</v>
      </c>
      <c r="AF112" s="169">
        <v>0</v>
      </c>
      <c r="AG112" s="169">
        <v>0</v>
      </c>
      <c r="AH112" s="169">
        <v>0</v>
      </c>
      <c r="AI112" s="169">
        <v>5084.88</v>
      </c>
      <c r="AJ112" s="169">
        <v>583564.13572318573</v>
      </c>
      <c r="AK112" s="169">
        <v>583564.13572318584</v>
      </c>
      <c r="AM112" s="15">
        <v>2</v>
      </c>
      <c r="AN112" s="169" t="str">
        <f>RevReqSumR!AB112</f>
        <v>Oct 2016 - Sep 2017</v>
      </c>
      <c r="AO112" s="276">
        <v>1</v>
      </c>
      <c r="AP112" s="8"/>
      <c r="AQ112" s="8">
        <f t="shared" si="45"/>
        <v>0</v>
      </c>
      <c r="AR112" s="8">
        <f t="shared" si="46"/>
        <v>0</v>
      </c>
      <c r="AS112" s="8">
        <f t="shared" si="47"/>
        <v>0</v>
      </c>
      <c r="AT112" s="8">
        <f t="shared" si="48"/>
        <v>45619924.800000004</v>
      </c>
      <c r="AU112" s="8">
        <v>0</v>
      </c>
      <c r="AW112" s="8">
        <f t="shared" si="49"/>
        <v>1225964.9387998902</v>
      </c>
      <c r="AX112" s="8">
        <f t="shared" si="50"/>
        <v>0</v>
      </c>
      <c r="AY112" s="8">
        <f t="shared" si="51"/>
        <v>46845889.738799892</v>
      </c>
      <c r="AZ112" s="8">
        <f t="shared" si="52"/>
        <v>0</v>
      </c>
      <c r="BB112" s="8">
        <f t="shared" si="44"/>
        <v>24044355.596785132</v>
      </c>
      <c r="BC112" s="8">
        <f t="shared" si="44"/>
        <v>595317.56680066907</v>
      </c>
      <c r="BD112" s="8">
        <f t="shared" si="44"/>
        <v>22206216.575214095</v>
      </c>
      <c r="BE112" s="8">
        <f t="shared" si="53"/>
        <v>46845889.7387999</v>
      </c>
      <c r="BF112" s="8">
        <f t="shared" si="54"/>
        <v>0</v>
      </c>
      <c r="BH112" s="8">
        <f t="shared" si="38"/>
        <v>1017800.6657231858</v>
      </c>
      <c r="BI112" s="8">
        <f t="shared" si="39"/>
        <v>574669</v>
      </c>
      <c r="BJ112" s="8">
        <f t="shared" si="40"/>
        <v>0</v>
      </c>
      <c r="BK112" s="8">
        <f t="shared" si="41"/>
        <v>574669</v>
      </c>
      <c r="BL112" s="8">
        <f t="shared" si="42"/>
        <v>443131.66572318575</v>
      </c>
      <c r="BM112" s="8">
        <f t="shared" si="43"/>
        <v>0</v>
      </c>
      <c r="BN112" s="8">
        <f>BW112*WACC!$H$10/12</f>
        <v>123517.99846297532</v>
      </c>
      <c r="BO112" s="8">
        <f t="shared" si="30"/>
        <v>319613.66726021044</v>
      </c>
      <c r="BP112" s="8">
        <f t="shared" si="31"/>
        <v>131310.07905718486</v>
      </c>
      <c r="BQ112" s="8">
        <f t="shared" si="32"/>
        <v>188303.58820302557</v>
      </c>
      <c r="BR112" s="8">
        <f>BW112*WACC!$H$11/12</f>
        <v>2502.5831561295695</v>
      </c>
      <c r="BS112" s="8">
        <f t="shared" si="33"/>
        <v>185801.005046896</v>
      </c>
      <c r="BT112" s="8"/>
      <c r="BU112" s="8">
        <f t="shared" si="34"/>
        <v>443131.66572318575</v>
      </c>
      <c r="BV112" s="8">
        <f t="shared" si="35"/>
        <v>443131.66572318587</v>
      </c>
      <c r="BW112" s="8">
        <f t="shared" si="36"/>
        <v>46981250.478799894</v>
      </c>
      <c r="BX112" s="8">
        <f>BW112*WACC!$H$12/12</f>
        <v>180946.84741830188</v>
      </c>
      <c r="BY112" s="8">
        <f t="shared" si="37"/>
        <v>-4854.1576285941119</v>
      </c>
    </row>
    <row r="113" spans="1:77" hidden="1" outlineLevel="1" x14ac:dyDescent="0.2">
      <c r="A113">
        <f t="shared" si="3"/>
        <v>2017</v>
      </c>
      <c r="B113" s="247">
        <v>42887</v>
      </c>
      <c r="C113" s="169">
        <v>0</v>
      </c>
      <c r="D113" s="169">
        <v>0</v>
      </c>
      <c r="E113" s="169">
        <v>416221.15189230768</v>
      </c>
      <c r="F113" s="169">
        <v>0</v>
      </c>
      <c r="G113" s="169">
        <v>1925.5118923076925</v>
      </c>
      <c r="H113" s="169">
        <v>414295.64</v>
      </c>
      <c r="I113" s="169">
        <v>411580.71</v>
      </c>
      <c r="J113" s="169">
        <v>2714.93</v>
      </c>
      <c r="K113" s="169">
        <v>1164700</v>
      </c>
      <c r="L113" s="169">
        <v>380</v>
      </c>
      <c r="M113" s="169">
        <v>414295.64</v>
      </c>
      <c r="N113" s="169">
        <v>750784.36</v>
      </c>
      <c r="O113" s="169">
        <v>0</v>
      </c>
      <c r="P113" s="169">
        <v>44869140.440000005</v>
      </c>
      <c r="Q113" s="169">
        <v>44869140.440000005</v>
      </c>
      <c r="R113" s="169">
        <v>568864</v>
      </c>
      <c r="S113" s="169">
        <v>1354418.4</v>
      </c>
      <c r="T113" s="169">
        <v>128453.45999999996</v>
      </c>
      <c r="U113" s="169">
        <v>568863.99879989028</v>
      </c>
      <c r="V113" s="169">
        <v>2780.6934949247684</v>
      </c>
      <c r="W113" s="267">
        <v>5183.25</v>
      </c>
      <c r="X113" s="169">
        <v>0</v>
      </c>
      <c r="Y113" s="169">
        <v>595836</v>
      </c>
      <c r="Z113" s="169">
        <v>0</v>
      </c>
      <c r="AA113" s="169">
        <v>0</v>
      </c>
      <c r="AB113" s="169">
        <v>0</v>
      </c>
      <c r="AC113" s="169">
        <v>0</v>
      </c>
      <c r="AD113" s="169">
        <v>0</v>
      </c>
      <c r="AE113" s="169">
        <v>0</v>
      </c>
      <c r="AF113" s="169">
        <v>0</v>
      </c>
      <c r="AG113" s="169">
        <v>0</v>
      </c>
      <c r="AH113" s="169">
        <v>0</v>
      </c>
      <c r="AI113" s="169">
        <v>4572.5200000000004</v>
      </c>
      <c r="AJ113" s="169">
        <v>481844.51538723236</v>
      </c>
      <c r="AK113" s="169">
        <v>481844.51538723253</v>
      </c>
      <c r="AM113" s="15">
        <v>2</v>
      </c>
      <c r="AN113" s="169" t="str">
        <f>RevReqSumR!AB113</f>
        <v>Oct 2016 - Sep 2017</v>
      </c>
      <c r="AO113" s="276">
        <v>1</v>
      </c>
      <c r="AP113" s="8"/>
      <c r="AQ113" s="8">
        <f t="shared" si="45"/>
        <v>0</v>
      </c>
      <c r="AR113" s="8">
        <f t="shared" si="46"/>
        <v>0</v>
      </c>
      <c r="AS113" s="8">
        <f t="shared" si="47"/>
        <v>0</v>
      </c>
      <c r="AT113" s="8">
        <f t="shared" si="48"/>
        <v>44869140.440000005</v>
      </c>
      <c r="AU113" s="8">
        <v>0</v>
      </c>
      <c r="AW113" s="8">
        <f t="shared" si="49"/>
        <v>568863.99879989028</v>
      </c>
      <c r="AX113" s="8">
        <f t="shared" si="50"/>
        <v>0</v>
      </c>
      <c r="AY113" s="8">
        <f t="shared" si="51"/>
        <v>45438004.438799895</v>
      </c>
      <c r="AZ113" s="8">
        <f t="shared" si="52"/>
        <v>0</v>
      </c>
      <c r="BB113" s="8">
        <f t="shared" si="44"/>
        <v>23321737.348280631</v>
      </c>
      <c r="BC113" s="8">
        <f t="shared" si="44"/>
        <v>577426.16040826915</v>
      </c>
      <c r="BD113" s="8">
        <f t="shared" si="44"/>
        <v>21538840.930110998</v>
      </c>
      <c r="BE113" s="8">
        <f t="shared" si="53"/>
        <v>45438004.438799903</v>
      </c>
      <c r="BF113" s="8">
        <f t="shared" si="54"/>
        <v>0</v>
      </c>
      <c r="BH113" s="8">
        <f t="shared" si="38"/>
        <v>896140.15538723231</v>
      </c>
      <c r="BI113" s="8">
        <f t="shared" si="39"/>
        <v>605591.77</v>
      </c>
      <c r="BJ113" s="8">
        <f t="shared" si="40"/>
        <v>0</v>
      </c>
      <c r="BK113" s="8">
        <f t="shared" si="41"/>
        <v>605591.77</v>
      </c>
      <c r="BL113" s="8">
        <f t="shared" si="42"/>
        <v>290548.38538723229</v>
      </c>
      <c r="BM113" s="8">
        <f t="shared" si="43"/>
        <v>128453.45999999996</v>
      </c>
      <c r="BN113" s="8">
        <f>BW113*WACC!$H$10/12</f>
        <v>123162.12271456771</v>
      </c>
      <c r="BO113" s="8">
        <f t="shared" si="30"/>
        <v>295839.72267266456</v>
      </c>
      <c r="BP113" s="8">
        <f t="shared" si="31"/>
        <v>121542.79166283751</v>
      </c>
      <c r="BQ113" s="8">
        <f t="shared" si="32"/>
        <v>174296.93100982707</v>
      </c>
      <c r="BR113" s="8">
        <f>BW113*WACC!$H$11/12</f>
        <v>2495.3728008394714</v>
      </c>
      <c r="BS113" s="8">
        <f t="shared" si="33"/>
        <v>171801.55820898758</v>
      </c>
      <c r="BT113" s="8"/>
      <c r="BU113" s="8">
        <f t="shared" si="34"/>
        <v>419001.84538723226</v>
      </c>
      <c r="BV113" s="8">
        <f t="shared" si="35"/>
        <v>419001.84538723243</v>
      </c>
      <c r="BW113" s="8">
        <f t="shared" si="36"/>
        <v>46845889.738799892</v>
      </c>
      <c r="BX113" s="8">
        <f>BW113*WACC!$H$12/12</f>
        <v>180425.50967361452</v>
      </c>
      <c r="BY113" s="8">
        <f t="shared" si="37"/>
        <v>8623.9514646269381</v>
      </c>
    </row>
    <row r="114" spans="1:77" hidden="1" outlineLevel="1" x14ac:dyDescent="0.2">
      <c r="A114">
        <f t="shared" si="3"/>
        <v>2017</v>
      </c>
      <c r="B114" s="247">
        <v>42917</v>
      </c>
      <c r="C114" s="169">
        <v>0</v>
      </c>
      <c r="D114" s="169">
        <v>0</v>
      </c>
      <c r="E114" s="169">
        <v>422964.07101538463</v>
      </c>
      <c r="F114" s="169">
        <v>0</v>
      </c>
      <c r="G114" s="169">
        <v>1854.6810153846156</v>
      </c>
      <c r="H114" s="169">
        <v>421109.39</v>
      </c>
      <c r="I114" s="169">
        <v>418494.33</v>
      </c>
      <c r="J114" s="169">
        <v>2615.06</v>
      </c>
      <c r="K114" s="169">
        <v>1351375</v>
      </c>
      <c r="L114" s="169">
        <v>999.72</v>
      </c>
      <c r="M114" s="169">
        <v>421109.39</v>
      </c>
      <c r="N114" s="169">
        <v>931265.33</v>
      </c>
      <c r="O114" s="169">
        <v>0</v>
      </c>
      <c r="P114" s="169">
        <v>43937875.110000007</v>
      </c>
      <c r="Q114" s="169">
        <v>43937875.110000007</v>
      </c>
      <c r="R114" s="169">
        <v>645274.44999999995</v>
      </c>
      <c r="S114" s="169">
        <v>574994</v>
      </c>
      <c r="T114" s="169">
        <v>6130</v>
      </c>
      <c r="U114" s="169">
        <v>645274.44879989023</v>
      </c>
      <c r="V114" s="169">
        <v>3135.2515332918506</v>
      </c>
      <c r="W114" s="267">
        <v>7910.5535440298863</v>
      </c>
      <c r="X114" s="169">
        <v>0</v>
      </c>
      <c r="Y114" s="169">
        <v>706100.55</v>
      </c>
      <c r="Z114" s="169">
        <v>0</v>
      </c>
      <c r="AA114" s="169">
        <v>0</v>
      </c>
      <c r="AB114" s="169">
        <v>0</v>
      </c>
      <c r="AC114" s="169">
        <v>0</v>
      </c>
      <c r="AD114" s="169">
        <v>0</v>
      </c>
      <c r="AE114" s="169">
        <v>0</v>
      </c>
      <c r="AF114" s="169">
        <v>0</v>
      </c>
      <c r="AG114" s="169">
        <v>0</v>
      </c>
      <c r="AH114" s="169">
        <v>0</v>
      </c>
      <c r="AI114" s="169">
        <v>10372.92</v>
      </c>
      <c r="AJ114" s="169">
        <v>723243.95609270642</v>
      </c>
      <c r="AK114" s="169">
        <v>723243.95609270642</v>
      </c>
      <c r="AM114" s="15">
        <v>2</v>
      </c>
      <c r="AN114" s="169" t="str">
        <f>RevReqSumR!AB114</f>
        <v>Oct 2016 - Sep 2017</v>
      </c>
      <c r="AO114" s="276">
        <v>1</v>
      </c>
      <c r="AP114" s="8"/>
      <c r="AQ114" s="8">
        <f t="shared" si="45"/>
        <v>0</v>
      </c>
      <c r="AR114" s="8">
        <f t="shared" si="46"/>
        <v>0</v>
      </c>
      <c r="AS114" s="8">
        <f t="shared" si="47"/>
        <v>0</v>
      </c>
      <c r="AT114" s="8">
        <f t="shared" si="48"/>
        <v>43937875.110000007</v>
      </c>
      <c r="AU114" s="8">
        <v>0</v>
      </c>
      <c r="AW114" s="8">
        <f t="shared" si="49"/>
        <v>645274.44879989023</v>
      </c>
      <c r="AX114" s="8">
        <f t="shared" si="50"/>
        <v>0</v>
      </c>
      <c r="AY114" s="8">
        <f t="shared" si="51"/>
        <v>44583149.5587999</v>
      </c>
      <c r="AZ114" s="8">
        <f t="shared" si="52"/>
        <v>0</v>
      </c>
      <c r="BB114" s="8">
        <f t="shared" si="44"/>
        <v>22882970.258297436</v>
      </c>
      <c r="BC114" s="8">
        <f t="shared" si="44"/>
        <v>566562.66459322919</v>
      </c>
      <c r="BD114" s="8">
        <f t="shared" si="44"/>
        <v>21133616.635909241</v>
      </c>
      <c r="BE114" s="8">
        <f t="shared" si="53"/>
        <v>44583149.558799908</v>
      </c>
      <c r="BF114" s="8">
        <f t="shared" si="54"/>
        <v>0</v>
      </c>
      <c r="BH114" s="8">
        <f t="shared" si="38"/>
        <v>1144353.3460927065</v>
      </c>
      <c r="BI114" s="8">
        <f t="shared" si="39"/>
        <v>724384.02354402991</v>
      </c>
      <c r="BJ114" s="8">
        <f t="shared" si="40"/>
        <v>0</v>
      </c>
      <c r="BK114" s="8">
        <f t="shared" si="41"/>
        <v>724384.02354402991</v>
      </c>
      <c r="BL114" s="8">
        <f t="shared" si="42"/>
        <v>419969.32254867663</v>
      </c>
      <c r="BM114" s="8">
        <f t="shared" si="43"/>
        <v>6130</v>
      </c>
      <c r="BN114" s="8">
        <f>BW114*WACC!$H$10/12</f>
        <v>119460.66367401033</v>
      </c>
      <c r="BO114" s="8">
        <f t="shared" si="30"/>
        <v>306638.65887466632</v>
      </c>
      <c r="BP114" s="8">
        <f t="shared" si="31"/>
        <v>125979.42661206791</v>
      </c>
      <c r="BQ114" s="8">
        <f t="shared" si="32"/>
        <v>180659.23226259841</v>
      </c>
      <c r="BR114" s="8">
        <f>BW114*WACC!$H$11/12</f>
        <v>2420.3779890446613</v>
      </c>
      <c r="BS114" s="8">
        <f t="shared" si="33"/>
        <v>178238.85427355373</v>
      </c>
      <c r="BT114" s="8"/>
      <c r="BU114" s="8">
        <f t="shared" si="34"/>
        <v>426099.32254867663</v>
      </c>
      <c r="BV114" s="8">
        <f t="shared" si="35"/>
        <v>426099.32254867646</v>
      </c>
      <c r="BW114" s="8">
        <f t="shared" si="36"/>
        <v>45438004.438799895</v>
      </c>
      <c r="BX114" s="8">
        <f>BW114*WACC!$H$12/12</f>
        <v>175003.08255715188</v>
      </c>
      <c r="BY114" s="8">
        <f t="shared" si="37"/>
        <v>-3235.7717164018541</v>
      </c>
    </row>
    <row r="115" spans="1:77" hidden="1" outlineLevel="1" x14ac:dyDescent="0.2">
      <c r="A115">
        <f t="shared" si="3"/>
        <v>2017</v>
      </c>
      <c r="B115" s="247">
        <v>42948</v>
      </c>
      <c r="C115" s="169">
        <v>0</v>
      </c>
      <c r="D115" s="169">
        <v>0</v>
      </c>
      <c r="E115" s="169">
        <v>414199.13981538464</v>
      </c>
      <c r="F115" s="169">
        <v>0</v>
      </c>
      <c r="G115" s="169">
        <v>1707.5298153846156</v>
      </c>
      <c r="H115" s="169">
        <v>412491.61000000004</v>
      </c>
      <c r="I115" s="169">
        <v>410084.03</v>
      </c>
      <c r="J115" s="169">
        <v>2407.58</v>
      </c>
      <c r="K115" s="169">
        <v>1285825</v>
      </c>
      <c r="L115" s="169">
        <v>760</v>
      </c>
      <c r="M115" s="169">
        <v>412491.61000000004</v>
      </c>
      <c r="N115" s="169">
        <v>874093.3899999999</v>
      </c>
      <c r="O115" s="169">
        <v>0</v>
      </c>
      <c r="P115" s="169">
        <v>43063781.720000006</v>
      </c>
      <c r="Q115" s="169">
        <v>43063781.720000006</v>
      </c>
      <c r="R115" s="169">
        <v>612215.12</v>
      </c>
      <c r="S115" s="169">
        <v>0</v>
      </c>
      <c r="T115" s="169">
        <v>0</v>
      </c>
      <c r="U115" s="169">
        <v>1257489.5687998901</v>
      </c>
      <c r="V115" s="169">
        <v>6270.3293548863703</v>
      </c>
      <c r="W115" s="267">
        <v>-1617.4</v>
      </c>
      <c r="X115" s="169">
        <v>0</v>
      </c>
      <c r="Y115" s="169">
        <v>673609.88</v>
      </c>
      <c r="Z115" s="169">
        <v>0</v>
      </c>
      <c r="AA115" s="169">
        <v>0</v>
      </c>
      <c r="AB115" s="169">
        <v>0</v>
      </c>
      <c r="AC115" s="169">
        <v>0</v>
      </c>
      <c r="AD115" s="169">
        <v>0</v>
      </c>
      <c r="AE115" s="169">
        <v>0</v>
      </c>
      <c r="AF115" s="169">
        <v>0</v>
      </c>
      <c r="AG115" s="169">
        <v>0</v>
      </c>
      <c r="AH115" s="169">
        <v>0</v>
      </c>
      <c r="AI115" s="169">
        <v>7978.65</v>
      </c>
      <c r="AJ115" s="169">
        <v>687948.98917027109</v>
      </c>
      <c r="AK115" s="169">
        <v>687948.98917027097</v>
      </c>
      <c r="AM115" s="15">
        <v>2</v>
      </c>
      <c r="AN115" s="169" t="str">
        <f>RevReqSumR!AB115</f>
        <v>Oct 2016 - Sep 2017</v>
      </c>
      <c r="AO115" s="276">
        <v>1</v>
      </c>
      <c r="AP115" s="8"/>
      <c r="AQ115" s="8">
        <f t="shared" si="45"/>
        <v>0</v>
      </c>
      <c r="AR115" s="8">
        <f t="shared" si="46"/>
        <v>0</v>
      </c>
      <c r="AS115" s="8">
        <f t="shared" si="47"/>
        <v>0</v>
      </c>
      <c r="AT115" s="8">
        <f t="shared" si="48"/>
        <v>43063781.720000006</v>
      </c>
      <c r="AU115" s="8">
        <v>0</v>
      </c>
      <c r="AW115" s="8">
        <f t="shared" si="49"/>
        <v>1257489.5687998901</v>
      </c>
      <c r="AX115" s="8">
        <f t="shared" si="50"/>
        <v>0</v>
      </c>
      <c r="AY115" s="8">
        <f t="shared" si="51"/>
        <v>44321271.288799897</v>
      </c>
      <c r="AZ115" s="8">
        <f t="shared" si="52"/>
        <v>0</v>
      </c>
      <c r="BB115" s="8">
        <f t="shared" si="44"/>
        <v>22748557.308045883</v>
      </c>
      <c r="BC115" s="8">
        <f t="shared" si="44"/>
        <v>563234.71553806914</v>
      </c>
      <c r="BD115" s="8">
        <f t="shared" si="44"/>
        <v>21009479.265215948</v>
      </c>
      <c r="BE115" s="8">
        <f t="shared" si="53"/>
        <v>44321271.288799897</v>
      </c>
      <c r="BF115" s="8">
        <f t="shared" si="54"/>
        <v>0</v>
      </c>
      <c r="BH115" s="8">
        <f t="shared" si="38"/>
        <v>1100440.5991702711</v>
      </c>
      <c r="BI115" s="8">
        <f t="shared" si="39"/>
        <v>679971.13</v>
      </c>
      <c r="BJ115" s="8">
        <f t="shared" si="40"/>
        <v>0</v>
      </c>
      <c r="BK115" s="8">
        <f t="shared" si="41"/>
        <v>679971.13</v>
      </c>
      <c r="BL115" s="8">
        <f t="shared" si="42"/>
        <v>420469.46917027107</v>
      </c>
      <c r="BM115" s="8">
        <f t="shared" si="43"/>
        <v>0</v>
      </c>
      <c r="BN115" s="8">
        <f>BW115*WACC!$H$10/12</f>
        <v>117213.17211774463</v>
      </c>
      <c r="BO115" s="8">
        <f t="shared" si="30"/>
        <v>303256.29705252644</v>
      </c>
      <c r="BP115" s="8">
        <f t="shared" si="31"/>
        <v>124589.81708105995</v>
      </c>
      <c r="BQ115" s="8">
        <f t="shared" si="32"/>
        <v>178666.47997146647</v>
      </c>
      <c r="BR115" s="8">
        <f>BW115*WACC!$H$11/12</f>
        <v>2374.8418357532855</v>
      </c>
      <c r="BS115" s="8">
        <f t="shared" si="33"/>
        <v>176291.63813571318</v>
      </c>
      <c r="BT115" s="8"/>
      <c r="BU115" s="8">
        <f t="shared" si="34"/>
        <v>420469.46917027107</v>
      </c>
      <c r="BV115" s="8">
        <f t="shared" si="35"/>
        <v>420469.46917027101</v>
      </c>
      <c r="BW115" s="8">
        <f t="shared" si="36"/>
        <v>44583149.5587999</v>
      </c>
      <c r="BX115" s="8">
        <f>BW115*WACC!$H$12/12</f>
        <v>171710.6351667626</v>
      </c>
      <c r="BY115" s="8">
        <f t="shared" si="37"/>
        <v>-4581.0029689505755</v>
      </c>
    </row>
    <row r="116" spans="1:77" hidden="1" outlineLevel="1" x14ac:dyDescent="0.2">
      <c r="A116">
        <f t="shared" si="3"/>
        <v>2017</v>
      </c>
      <c r="B116" s="247">
        <v>42979</v>
      </c>
      <c r="C116" s="169">
        <v>0</v>
      </c>
      <c r="D116" s="169">
        <v>0</v>
      </c>
      <c r="E116" s="169">
        <v>392769.00829230767</v>
      </c>
      <c r="F116" s="169">
        <v>0</v>
      </c>
      <c r="G116" s="169">
        <v>1507.1082923076924</v>
      </c>
      <c r="H116" s="169">
        <v>391261.89999999997</v>
      </c>
      <c r="I116" s="169">
        <v>389136.91</v>
      </c>
      <c r="J116" s="169">
        <v>2124.9899999999998</v>
      </c>
      <c r="K116" s="169">
        <v>1208863.04</v>
      </c>
      <c r="L116" s="169">
        <v>27692.5</v>
      </c>
      <c r="M116" s="169">
        <v>391261.89999999997</v>
      </c>
      <c r="N116" s="169">
        <v>845293.64000000013</v>
      </c>
      <c r="O116" s="169">
        <v>0</v>
      </c>
      <c r="P116" s="169">
        <v>42218488.080000006</v>
      </c>
      <c r="Q116" s="169">
        <v>42218488.080000006</v>
      </c>
      <c r="R116" s="169">
        <v>548005.81999999995</v>
      </c>
      <c r="S116" s="169">
        <v>0</v>
      </c>
      <c r="T116" s="169">
        <v>0</v>
      </c>
      <c r="U116" s="169">
        <v>1805495.3887998899</v>
      </c>
      <c r="V116" s="169">
        <v>11644.97420499052</v>
      </c>
      <c r="W116" s="267">
        <v>0</v>
      </c>
      <c r="X116" s="169">
        <v>0</v>
      </c>
      <c r="Y116" s="169">
        <v>660857.22000000009</v>
      </c>
      <c r="Z116" s="169">
        <v>0</v>
      </c>
      <c r="AA116" s="169">
        <v>0</v>
      </c>
      <c r="AB116" s="169">
        <v>0</v>
      </c>
      <c r="AC116" s="169">
        <v>0</v>
      </c>
      <c r="AD116" s="169">
        <v>0</v>
      </c>
      <c r="AE116" s="169">
        <v>0</v>
      </c>
      <c r="AF116" s="169">
        <v>0</v>
      </c>
      <c r="AG116" s="169">
        <v>0</v>
      </c>
      <c r="AH116" s="169">
        <v>0</v>
      </c>
      <c r="AI116" s="169">
        <v>5854.95</v>
      </c>
      <c r="AJ116" s="169">
        <v>679864.25249729829</v>
      </c>
      <c r="AK116" s="169">
        <v>679864.25249729829</v>
      </c>
      <c r="AM116" s="15">
        <v>1</v>
      </c>
      <c r="AN116" s="169" t="str">
        <f>RevReqSumR!AB116</f>
        <v>Oct 2016 - Sep 2017</v>
      </c>
      <c r="AO116" s="276">
        <v>1</v>
      </c>
      <c r="AP116" s="8"/>
      <c r="AQ116" s="8">
        <f t="shared" si="45"/>
        <v>0</v>
      </c>
      <c r="AR116" s="8">
        <f t="shared" si="46"/>
        <v>0</v>
      </c>
      <c r="AS116" s="8">
        <f t="shared" si="47"/>
        <v>0</v>
      </c>
      <c r="AT116" s="8">
        <f t="shared" si="48"/>
        <v>42218488.080000006</v>
      </c>
      <c r="AU116" s="8">
        <v>0</v>
      </c>
      <c r="AW116" s="8">
        <f t="shared" si="49"/>
        <v>1805495.3887998899</v>
      </c>
      <c r="AX116" s="8">
        <f t="shared" si="50"/>
        <v>0</v>
      </c>
      <c r="AY116" s="8">
        <f t="shared" si="51"/>
        <v>44023983.468799897</v>
      </c>
      <c r="AZ116" s="8">
        <f t="shared" si="52"/>
        <v>0</v>
      </c>
      <c r="BB116" s="8">
        <f t="shared" ref="BB116:BD135" si="55">($AY116-$AZ116)*BB$6</f>
        <v>22595969.875113584</v>
      </c>
      <c r="BC116" s="8">
        <f t="shared" si="55"/>
        <v>559456.78192150907</v>
      </c>
      <c r="BD116" s="8">
        <f t="shared" si="55"/>
        <v>20868556.811764807</v>
      </c>
      <c r="BE116" s="8">
        <f t="shared" si="53"/>
        <v>44023983.468799904</v>
      </c>
      <c r="BF116" s="8">
        <f t="shared" si="54"/>
        <v>0</v>
      </c>
      <c r="BH116" s="8">
        <f t="shared" si="38"/>
        <v>1071126.1524972983</v>
      </c>
      <c r="BI116" s="8">
        <f t="shared" si="39"/>
        <v>666712.17000000004</v>
      </c>
      <c r="BJ116" s="8">
        <f t="shared" si="40"/>
        <v>0</v>
      </c>
      <c r="BK116" s="8">
        <f t="shared" si="41"/>
        <v>666712.17000000004</v>
      </c>
      <c r="BL116" s="8">
        <f t="shared" si="42"/>
        <v>404413.98249729828</v>
      </c>
      <c r="BM116" s="8">
        <f t="shared" si="43"/>
        <v>0</v>
      </c>
      <c r="BN116" s="8">
        <f>BW116*WACC!$H$10/12</f>
        <v>116524.67022769929</v>
      </c>
      <c r="BO116" s="8">
        <f t="shared" si="30"/>
        <v>287889.312269599</v>
      </c>
      <c r="BP116" s="8">
        <f t="shared" si="31"/>
        <v>118276.44505284204</v>
      </c>
      <c r="BQ116" s="8">
        <f t="shared" si="32"/>
        <v>169612.86721675697</v>
      </c>
      <c r="BR116" s="8">
        <f>BW116*WACC!$H$11/12</f>
        <v>2360.8921826304063</v>
      </c>
      <c r="BS116" s="8">
        <f t="shared" si="33"/>
        <v>167251.97503412658</v>
      </c>
      <c r="BT116" s="8"/>
      <c r="BU116" s="8">
        <f t="shared" si="34"/>
        <v>404413.98249729828</v>
      </c>
      <c r="BV116" s="8">
        <f t="shared" si="35"/>
        <v>404413.98249729822</v>
      </c>
      <c r="BW116" s="8">
        <f t="shared" si="36"/>
        <v>44321271.288799897</v>
      </c>
      <c r="BX116" s="8">
        <f>BW116*WACC!$H$12/12</f>
        <v>170702.01902987959</v>
      </c>
      <c r="BY116" s="8">
        <f t="shared" si="37"/>
        <v>3450.043995753018</v>
      </c>
    </row>
    <row r="117" spans="1:77" hidden="1" outlineLevel="1" x14ac:dyDescent="0.2">
      <c r="A117">
        <f t="shared" si="3"/>
        <v>2017</v>
      </c>
      <c r="B117" s="247">
        <v>43009</v>
      </c>
      <c r="C117" s="169">
        <v>0</v>
      </c>
      <c r="D117" s="169">
        <v>0</v>
      </c>
      <c r="E117" s="169">
        <v>398049.30976923072</v>
      </c>
      <c r="F117" s="169">
        <v>0</v>
      </c>
      <c r="G117" s="169">
        <v>1437.1497692307694</v>
      </c>
      <c r="H117" s="169">
        <v>396612.16</v>
      </c>
      <c r="I117" s="169">
        <v>394585.81</v>
      </c>
      <c r="J117" s="169">
        <v>2026.35</v>
      </c>
      <c r="K117" s="169">
        <v>1001775</v>
      </c>
      <c r="L117" s="169">
        <v>1955.03</v>
      </c>
      <c r="M117" s="169">
        <v>396612.16</v>
      </c>
      <c r="N117" s="169">
        <v>607117.87000000011</v>
      </c>
      <c r="O117" s="169">
        <v>0</v>
      </c>
      <c r="P117" s="169">
        <v>41611370.210000008</v>
      </c>
      <c r="Q117" s="169">
        <v>41611370.210000008</v>
      </c>
      <c r="R117" s="169">
        <v>445842.6</v>
      </c>
      <c r="S117" s="169">
        <v>1585189.71</v>
      </c>
      <c r="T117" s="169">
        <v>-220305.67999999993</v>
      </c>
      <c r="U117" s="169">
        <v>445842.59879989014</v>
      </c>
      <c r="V117" s="169">
        <v>9473.5222942726705</v>
      </c>
      <c r="W117" s="267">
        <v>0</v>
      </c>
      <c r="X117" s="169">
        <v>0</v>
      </c>
      <c r="Y117" s="169">
        <v>555932.4</v>
      </c>
      <c r="Z117" s="169">
        <v>0</v>
      </c>
      <c r="AA117" s="169">
        <v>0</v>
      </c>
      <c r="AB117" s="169">
        <v>0</v>
      </c>
      <c r="AC117" s="169">
        <v>0</v>
      </c>
      <c r="AD117" s="169">
        <v>0</v>
      </c>
      <c r="AE117" s="169">
        <v>0</v>
      </c>
      <c r="AF117" s="169">
        <v>0</v>
      </c>
      <c r="AG117" s="169">
        <v>0</v>
      </c>
      <c r="AH117" s="169">
        <v>0</v>
      </c>
      <c r="AI117" s="169">
        <v>9122.99</v>
      </c>
      <c r="AJ117" s="169">
        <v>796271.74206350336</v>
      </c>
      <c r="AK117" s="169">
        <v>796271.74206350336</v>
      </c>
      <c r="AM117" s="15">
        <v>2</v>
      </c>
      <c r="AN117" s="338" t="str">
        <f>RevReqSumR!AB117</f>
        <v>Oct 2017 - Sep 2018</v>
      </c>
      <c r="AO117" s="276">
        <v>1</v>
      </c>
      <c r="AP117" s="8"/>
      <c r="AQ117" s="8">
        <f t="shared" si="45"/>
        <v>0</v>
      </c>
      <c r="AR117" s="8">
        <f t="shared" si="46"/>
        <v>0</v>
      </c>
      <c r="AS117" s="8">
        <f t="shared" si="47"/>
        <v>0</v>
      </c>
      <c r="AT117" s="8">
        <f t="shared" si="48"/>
        <v>41611370.210000008</v>
      </c>
      <c r="AU117" s="8">
        <v>0</v>
      </c>
      <c r="AW117" s="8">
        <f t="shared" si="49"/>
        <v>445842.59879989014</v>
      </c>
      <c r="AX117" s="8">
        <f t="shared" si="50"/>
        <v>0</v>
      </c>
      <c r="AY117" s="8">
        <f t="shared" si="51"/>
        <v>42057212.8087999</v>
      </c>
      <c r="AZ117" s="8">
        <f t="shared" si="52"/>
        <v>0</v>
      </c>
      <c r="BB117" s="8">
        <f t="shared" si="55"/>
        <v>21586495.332308684</v>
      </c>
      <c r="BC117" s="8">
        <f t="shared" si="55"/>
        <v>534463.0603742291</v>
      </c>
      <c r="BD117" s="8">
        <f t="shared" si="55"/>
        <v>19936254.41611699</v>
      </c>
      <c r="BE117" s="8">
        <f t="shared" si="53"/>
        <v>42057212.808799908</v>
      </c>
      <c r="BF117" s="8">
        <f t="shared" si="54"/>
        <v>0</v>
      </c>
      <c r="BH117" s="8">
        <f t="shared" si="38"/>
        <v>1192883.9020635034</v>
      </c>
      <c r="BI117" s="8">
        <f t="shared" si="39"/>
        <v>565055.39</v>
      </c>
      <c r="BJ117" s="8">
        <f t="shared" si="40"/>
        <v>0</v>
      </c>
      <c r="BK117" s="8">
        <f t="shared" si="41"/>
        <v>565055.39</v>
      </c>
      <c r="BL117" s="8">
        <f t="shared" si="42"/>
        <v>627828.51206350338</v>
      </c>
      <c r="BM117" s="8">
        <f t="shared" si="43"/>
        <v>-220305.67999999993</v>
      </c>
      <c r="BN117" s="8">
        <f>BW117*WACC!$H$10/12</f>
        <v>115743.07339663175</v>
      </c>
      <c r="BO117" s="8">
        <f t="shared" si="30"/>
        <v>291779.7586668717</v>
      </c>
      <c r="BP117" s="8">
        <f t="shared" si="31"/>
        <v>119874.79605069757</v>
      </c>
      <c r="BQ117" s="8">
        <f t="shared" si="32"/>
        <v>171904.96261617413</v>
      </c>
      <c r="BR117" s="8">
        <f>BW117*WACC!$H$11/12</f>
        <v>2345.0563442209923</v>
      </c>
      <c r="BS117" s="8">
        <f t="shared" si="33"/>
        <v>169559.90627195314</v>
      </c>
      <c r="BT117" s="8"/>
      <c r="BU117" s="8">
        <f t="shared" si="34"/>
        <v>407522.83206350345</v>
      </c>
      <c r="BV117" s="8">
        <f t="shared" si="35"/>
        <v>407522.83206350339</v>
      </c>
      <c r="BW117" s="8">
        <f t="shared" si="36"/>
        <v>44023983.468799897</v>
      </c>
      <c r="BX117" s="8">
        <f>BW117*WACC!$H$12/12</f>
        <v>169557.02409558909</v>
      </c>
      <c r="BY117" s="8">
        <f t="shared" si="37"/>
        <v>-2.882176364044426</v>
      </c>
    </row>
    <row r="118" spans="1:77" hidden="1" outlineLevel="1" x14ac:dyDescent="0.2">
      <c r="A118">
        <f t="shared" si="3"/>
        <v>2017</v>
      </c>
      <c r="B118" s="247">
        <v>43040</v>
      </c>
      <c r="C118" s="169">
        <v>0</v>
      </c>
      <c r="D118" s="169">
        <v>0</v>
      </c>
      <c r="E118" s="169">
        <v>379739.76820000005</v>
      </c>
      <c r="F118" s="169">
        <v>0</v>
      </c>
      <c r="G118" s="169">
        <v>1289.0482000000002</v>
      </c>
      <c r="H118" s="169">
        <v>378450.72000000003</v>
      </c>
      <c r="I118" s="169">
        <v>376633.19</v>
      </c>
      <c r="J118" s="169">
        <v>1817.53</v>
      </c>
      <c r="K118" s="169">
        <v>771400</v>
      </c>
      <c r="L118" s="169">
        <v>0</v>
      </c>
      <c r="M118" s="169">
        <v>378450.72000000003</v>
      </c>
      <c r="N118" s="169">
        <v>392949.27999999997</v>
      </c>
      <c r="O118" s="169">
        <v>0</v>
      </c>
      <c r="P118" s="169">
        <v>41218420.930000007</v>
      </c>
      <c r="Q118" s="169">
        <v>41218420.930000007</v>
      </c>
      <c r="R118" s="169">
        <v>336882.56</v>
      </c>
      <c r="S118" s="169">
        <v>0</v>
      </c>
      <c r="T118" s="169">
        <v>0</v>
      </c>
      <c r="U118" s="169">
        <v>782725.1587998902</v>
      </c>
      <c r="V118" s="169">
        <v>4169.1518893850407</v>
      </c>
      <c r="W118" s="267">
        <v>5924.7</v>
      </c>
      <c r="X118" s="169">
        <v>0</v>
      </c>
      <c r="Y118" s="169">
        <v>434517.44</v>
      </c>
      <c r="Z118" s="169">
        <v>0</v>
      </c>
      <c r="AA118" s="169">
        <v>0</v>
      </c>
      <c r="AB118" s="169">
        <v>0</v>
      </c>
      <c r="AC118" s="169">
        <v>0</v>
      </c>
      <c r="AD118" s="169">
        <v>0</v>
      </c>
      <c r="AE118" s="169">
        <v>0</v>
      </c>
      <c r="AF118" s="169">
        <v>0</v>
      </c>
      <c r="AG118" s="169">
        <v>0</v>
      </c>
      <c r="AH118" s="169">
        <v>0</v>
      </c>
      <c r="AI118" s="169">
        <v>6869.77</v>
      </c>
      <c r="AJ118" s="169">
        <v>452770.11008938513</v>
      </c>
      <c r="AK118" s="169">
        <v>452770.11008938507</v>
      </c>
      <c r="AM118" s="15">
        <v>2</v>
      </c>
      <c r="AN118" s="338" t="str">
        <f>RevReqSumR!AB118</f>
        <v>Oct 2017 - Sep 2018</v>
      </c>
      <c r="AO118" s="276">
        <v>1</v>
      </c>
      <c r="AP118" s="8"/>
      <c r="AQ118" s="8">
        <f t="shared" si="45"/>
        <v>0</v>
      </c>
      <c r="AR118" s="8">
        <f t="shared" si="46"/>
        <v>0</v>
      </c>
      <c r="AS118" s="8">
        <f t="shared" si="47"/>
        <v>0</v>
      </c>
      <c r="AT118" s="8">
        <f t="shared" si="48"/>
        <v>41218420.930000007</v>
      </c>
      <c r="AU118" s="8">
        <v>0</v>
      </c>
      <c r="AW118" s="8">
        <f t="shared" si="49"/>
        <v>782725.1587998902</v>
      </c>
      <c r="AX118" s="8">
        <f t="shared" si="50"/>
        <v>0</v>
      </c>
      <c r="AY118" s="8">
        <f t="shared" si="51"/>
        <v>42001146.088799894</v>
      </c>
      <c r="AZ118" s="8">
        <f t="shared" si="52"/>
        <v>0</v>
      </c>
      <c r="BB118" s="8">
        <f t="shared" si="55"/>
        <v>21557718.24726788</v>
      </c>
      <c r="BC118" s="8">
        <f t="shared" si="55"/>
        <v>533750.5644964691</v>
      </c>
      <c r="BD118" s="8">
        <f t="shared" si="55"/>
        <v>19909677.277035546</v>
      </c>
      <c r="BE118" s="8">
        <f t="shared" si="53"/>
        <v>42001146.088799894</v>
      </c>
      <c r="BF118" s="8">
        <f t="shared" si="54"/>
        <v>0</v>
      </c>
      <c r="BH118" s="8">
        <f t="shared" si="38"/>
        <v>831220.83008938516</v>
      </c>
      <c r="BI118" s="8">
        <f t="shared" si="39"/>
        <v>447311.91000000003</v>
      </c>
      <c r="BJ118" s="8">
        <f t="shared" si="40"/>
        <v>0</v>
      </c>
      <c r="BK118" s="8">
        <f t="shared" si="41"/>
        <v>447311.91000000003</v>
      </c>
      <c r="BL118" s="8">
        <f t="shared" si="42"/>
        <v>383908.92008938512</v>
      </c>
      <c r="BM118" s="8">
        <f t="shared" si="43"/>
        <v>0</v>
      </c>
      <c r="BN118" s="8">
        <f>BW118*WACC!$H$10/12</f>
        <v>110572.25369977148</v>
      </c>
      <c r="BO118" s="8">
        <f t="shared" si="30"/>
        <v>273336.66638961365</v>
      </c>
      <c r="BP118" s="8">
        <f t="shared" si="31"/>
        <v>112297.63601950886</v>
      </c>
      <c r="BQ118" s="8">
        <f t="shared" si="32"/>
        <v>161039.03037010477</v>
      </c>
      <c r="BR118" s="8">
        <f>BW118*WACC!$H$11/12</f>
        <v>2240.2909947353105</v>
      </c>
      <c r="BS118" s="8">
        <f t="shared" si="33"/>
        <v>158798.73937536945</v>
      </c>
      <c r="BT118" s="8"/>
      <c r="BU118" s="8">
        <f t="shared" si="34"/>
        <v>383908.92008938512</v>
      </c>
      <c r="BV118" s="8">
        <f t="shared" si="35"/>
        <v>383908.92008938506</v>
      </c>
      <c r="BW118" s="8">
        <f t="shared" si="36"/>
        <v>42057212.8087999</v>
      </c>
      <c r="BX118" s="8">
        <f>BW118*WACC!$H$12/12</f>
        <v>161982.06713095054</v>
      </c>
      <c r="BY118" s="8">
        <f t="shared" si="37"/>
        <v>3183.3277555810928</v>
      </c>
    </row>
    <row r="119" spans="1:77" hidden="1" outlineLevel="1" x14ac:dyDescent="0.2">
      <c r="A119">
        <f t="shared" si="3"/>
        <v>2017</v>
      </c>
      <c r="B119" s="247">
        <v>43070</v>
      </c>
      <c r="C119" s="169">
        <v>0</v>
      </c>
      <c r="D119" s="169">
        <v>0</v>
      </c>
      <c r="E119" s="169">
        <v>388760.60080000001</v>
      </c>
      <c r="F119" s="169">
        <v>0</v>
      </c>
      <c r="G119" s="169">
        <v>1232.1608000000001</v>
      </c>
      <c r="H119" s="169">
        <v>387528.44</v>
      </c>
      <c r="I119" s="169">
        <v>385791.12</v>
      </c>
      <c r="J119" s="169">
        <v>1737.32</v>
      </c>
      <c r="K119" s="169">
        <v>559550</v>
      </c>
      <c r="L119" s="169">
        <v>200</v>
      </c>
      <c r="M119" s="169">
        <v>387528.44</v>
      </c>
      <c r="N119" s="169">
        <v>172221.56</v>
      </c>
      <c r="O119" s="169">
        <v>0</v>
      </c>
      <c r="P119" s="169">
        <v>41046199.370000005</v>
      </c>
      <c r="Q119" s="169">
        <v>41046199.370000005</v>
      </c>
      <c r="R119" s="169">
        <v>244199.4</v>
      </c>
      <c r="S119" s="169">
        <v>772262.76000000013</v>
      </c>
      <c r="T119" s="169">
        <v>-10254.95999999973</v>
      </c>
      <c r="U119" s="169">
        <v>244406.83879989036</v>
      </c>
      <c r="V119" s="169">
        <v>7217.095725097327</v>
      </c>
      <c r="W119" s="267">
        <v>0</v>
      </c>
      <c r="X119" s="169">
        <v>0</v>
      </c>
      <c r="Y119" s="169">
        <v>315350.59999999998</v>
      </c>
      <c r="Z119" s="169">
        <v>0</v>
      </c>
      <c r="AA119" s="169">
        <v>0</v>
      </c>
      <c r="AB119" s="169">
        <v>0</v>
      </c>
      <c r="AC119" s="169">
        <v>0</v>
      </c>
      <c r="AD119" s="169">
        <v>0</v>
      </c>
      <c r="AE119" s="169">
        <v>0</v>
      </c>
      <c r="AF119" s="169">
        <v>0</v>
      </c>
      <c r="AG119" s="169">
        <v>0</v>
      </c>
      <c r="AH119" s="169">
        <v>0</v>
      </c>
      <c r="AI119" s="169">
        <v>7218.4</v>
      </c>
      <c r="AJ119" s="169">
        <v>341273.21652509703</v>
      </c>
      <c r="AK119" s="169">
        <v>341273.21652509703</v>
      </c>
      <c r="AM119" s="15">
        <v>2</v>
      </c>
      <c r="AN119" s="338" t="str">
        <f>RevReqSumR!AB119</f>
        <v>Oct 2017 - Sep 2018</v>
      </c>
      <c r="AO119" s="276">
        <v>1</v>
      </c>
      <c r="AP119" s="8"/>
      <c r="AQ119" s="8">
        <f t="shared" si="45"/>
        <v>0</v>
      </c>
      <c r="AR119" s="8">
        <f t="shared" si="46"/>
        <v>0</v>
      </c>
      <c r="AS119" s="8">
        <f t="shared" si="47"/>
        <v>0</v>
      </c>
      <c r="AT119" s="8">
        <f t="shared" si="48"/>
        <v>41046199.370000005</v>
      </c>
      <c r="AU119" s="8">
        <v>0</v>
      </c>
      <c r="AW119" s="8">
        <f t="shared" si="49"/>
        <v>244406.83879989036</v>
      </c>
      <c r="AX119" s="8">
        <f t="shared" si="50"/>
        <v>0</v>
      </c>
      <c r="AY119" s="8">
        <f t="shared" si="51"/>
        <v>41290606.208799899</v>
      </c>
      <c r="AZ119" s="8">
        <f t="shared" si="52"/>
        <v>0</v>
      </c>
      <c r="BB119" s="8">
        <f t="shared" si="55"/>
        <v>21193022.995759685</v>
      </c>
      <c r="BC119" s="8">
        <f t="shared" si="55"/>
        <v>524721.02370142913</v>
      </c>
      <c r="BD119" s="8">
        <f t="shared" si="55"/>
        <v>19572862.189338788</v>
      </c>
      <c r="BE119" s="8">
        <f t="shared" si="53"/>
        <v>41290606.208799899</v>
      </c>
      <c r="BF119" s="8">
        <f t="shared" si="54"/>
        <v>0</v>
      </c>
      <c r="BH119" s="8">
        <f t="shared" si="38"/>
        <v>728801.65652509709</v>
      </c>
      <c r="BI119" s="8">
        <f t="shared" si="39"/>
        <v>322569</v>
      </c>
      <c r="BJ119" s="8">
        <f t="shared" si="40"/>
        <v>0</v>
      </c>
      <c r="BK119" s="8">
        <f t="shared" si="41"/>
        <v>322569</v>
      </c>
      <c r="BL119" s="8">
        <f t="shared" si="42"/>
        <v>406232.65652509709</v>
      </c>
      <c r="BM119" s="8">
        <f t="shared" si="43"/>
        <v>-10254.95999999973</v>
      </c>
      <c r="BN119" s="8">
        <f>BW119*WACC!$H$10/12</f>
        <v>110424.84917213103</v>
      </c>
      <c r="BO119" s="8">
        <f t="shared" si="30"/>
        <v>285552.84735296632</v>
      </c>
      <c r="BP119" s="8">
        <f t="shared" si="31"/>
        <v>117316.53180649268</v>
      </c>
      <c r="BQ119" s="8">
        <f t="shared" si="32"/>
        <v>168236.31554647363</v>
      </c>
      <c r="BR119" s="8">
        <f>BW119*WACC!$H$11/12</f>
        <v>2237.3044495143663</v>
      </c>
      <c r="BS119" s="8">
        <f t="shared" si="33"/>
        <v>165999.01109695926</v>
      </c>
      <c r="BT119" s="8"/>
      <c r="BU119" s="8">
        <f t="shared" si="34"/>
        <v>395977.69652509736</v>
      </c>
      <c r="BV119" s="8">
        <f t="shared" si="35"/>
        <v>395977.69652509736</v>
      </c>
      <c r="BW119" s="8">
        <f t="shared" si="36"/>
        <v>42001146.088799894</v>
      </c>
      <c r="BX119" s="8">
        <f>BW119*WACC!$H$12/12</f>
        <v>161766.12787591384</v>
      </c>
      <c r="BY119" s="8">
        <f t="shared" si="37"/>
        <v>-4232.8832210454275</v>
      </c>
    </row>
    <row r="120" spans="1:77" hidden="1" outlineLevel="1" x14ac:dyDescent="0.2">
      <c r="A120">
        <f t="shared" si="3"/>
        <v>2018</v>
      </c>
      <c r="B120" s="247">
        <v>43101</v>
      </c>
      <c r="C120" s="169">
        <v>0</v>
      </c>
      <c r="D120" s="169">
        <v>0</v>
      </c>
      <c r="E120" s="169">
        <v>336856.75004461675</v>
      </c>
      <c r="F120" s="169">
        <v>-49795.529216921706</v>
      </c>
      <c r="G120" s="169">
        <v>808.37926153846149</v>
      </c>
      <c r="H120" s="169">
        <v>385843.9</v>
      </c>
      <c r="I120" s="169">
        <v>384186.34</v>
      </c>
      <c r="J120" s="169">
        <v>1657.56</v>
      </c>
      <c r="K120" s="169">
        <v>358442.71</v>
      </c>
      <c r="L120" s="169">
        <v>37651.129999999997</v>
      </c>
      <c r="M120" s="169">
        <v>385843.9</v>
      </c>
      <c r="N120" s="169">
        <v>10249.940000000002</v>
      </c>
      <c r="O120" s="169">
        <v>0</v>
      </c>
      <c r="P120" s="169">
        <v>41035949.430000007</v>
      </c>
      <c r="Q120" s="169">
        <v>41035949.430000007</v>
      </c>
      <c r="R120" s="169">
        <v>157906.53</v>
      </c>
      <c r="S120" s="169">
        <v>0</v>
      </c>
      <c r="T120" s="169">
        <v>0</v>
      </c>
      <c r="U120" s="169">
        <v>402313.36879989039</v>
      </c>
      <c r="V120" s="169">
        <v>2044.9764806783187</v>
      </c>
      <c r="W120" s="267">
        <v>5544.01</v>
      </c>
      <c r="X120" s="169">
        <v>0</v>
      </c>
      <c r="Y120" s="169">
        <v>202143.44</v>
      </c>
      <c r="Z120" s="169">
        <v>0</v>
      </c>
      <c r="AA120" s="169">
        <v>0</v>
      </c>
      <c r="AB120" s="169">
        <v>0</v>
      </c>
      <c r="AC120" s="169">
        <v>0</v>
      </c>
      <c r="AD120" s="169">
        <v>0</v>
      </c>
      <c r="AE120" s="169">
        <v>0</v>
      </c>
      <c r="AF120" s="169">
        <v>0</v>
      </c>
      <c r="AG120" s="169">
        <v>0</v>
      </c>
      <c r="AH120" s="169">
        <v>0</v>
      </c>
      <c r="AI120" s="169">
        <v>7125.72</v>
      </c>
      <c r="AJ120" s="169">
        <v>167870.99652529505</v>
      </c>
      <c r="AK120" s="169">
        <v>167870.99652529508</v>
      </c>
      <c r="AM120" s="15">
        <v>2</v>
      </c>
      <c r="AN120" s="338" t="str">
        <f>RevReqSumR!AB120</f>
        <v>Oct 2017 - Sep 2018</v>
      </c>
      <c r="AO120" s="276">
        <v>1</v>
      </c>
      <c r="AP120" s="8"/>
      <c r="AQ120" s="8">
        <f t="shared" si="45"/>
        <v>0</v>
      </c>
      <c r="AR120" s="8">
        <f t="shared" si="46"/>
        <v>0</v>
      </c>
      <c r="AS120" s="8">
        <f t="shared" si="47"/>
        <v>0</v>
      </c>
      <c r="AT120" s="8">
        <f t="shared" si="48"/>
        <v>41035949.430000007</v>
      </c>
      <c r="AU120" s="8">
        <v>0</v>
      </c>
      <c r="AW120" s="8">
        <f t="shared" si="49"/>
        <v>402313.36879989039</v>
      </c>
      <c r="AX120" s="8">
        <f t="shared" si="50"/>
        <v>0</v>
      </c>
      <c r="AY120" s="8">
        <f t="shared" si="51"/>
        <v>41438262.798799895</v>
      </c>
      <c r="AZ120" s="8">
        <f t="shared" si="52"/>
        <v>0</v>
      </c>
      <c r="BB120" s="8">
        <f t="shared" si="55"/>
        <v>21268809.95542603</v>
      </c>
      <c r="BC120" s="8">
        <f t="shared" si="55"/>
        <v>526597.44364714914</v>
      </c>
      <c r="BD120" s="8">
        <f t="shared" si="55"/>
        <v>19642855.399726715</v>
      </c>
      <c r="BE120" s="8">
        <f t="shared" si="53"/>
        <v>41438262.798799895</v>
      </c>
      <c r="BF120" s="8">
        <f t="shared" si="54"/>
        <v>0</v>
      </c>
      <c r="BH120" s="8">
        <f t="shared" si="38"/>
        <v>553714.8965252951</v>
      </c>
      <c r="BI120" s="8">
        <f t="shared" si="39"/>
        <v>214813.17</v>
      </c>
      <c r="BJ120" s="8">
        <f t="shared" si="40"/>
        <v>0</v>
      </c>
      <c r="BK120" s="8">
        <f t="shared" si="41"/>
        <v>214813.17</v>
      </c>
      <c r="BL120" s="8">
        <f t="shared" si="42"/>
        <v>338901.72652529506</v>
      </c>
      <c r="BM120" s="8">
        <f t="shared" si="43"/>
        <v>0</v>
      </c>
      <c r="BN120" s="8">
        <f>BW120*WACC!$H$10/12</f>
        <v>108556.77493163534</v>
      </c>
      <c r="BO120" s="8">
        <f t="shared" si="30"/>
        <v>230344.9515936597</v>
      </c>
      <c r="BP120" s="8">
        <f t="shared" si="31"/>
        <v>94634.919912739148</v>
      </c>
      <c r="BQ120" s="8">
        <f t="shared" si="32"/>
        <v>135710.03168092057</v>
      </c>
      <c r="BR120" s="8">
        <f>BW120*WACC!$H$11/12</f>
        <v>2199.4556243484903</v>
      </c>
      <c r="BS120" s="8">
        <f t="shared" si="33"/>
        <v>133510.57605657208</v>
      </c>
      <c r="BT120" s="8"/>
      <c r="BU120" s="8">
        <f t="shared" si="34"/>
        <v>338901.72652529506</v>
      </c>
      <c r="BV120" s="8">
        <f t="shared" si="35"/>
        <v>338901.72652529506</v>
      </c>
      <c r="BW120" s="8">
        <f t="shared" si="36"/>
        <v>41290606.208799899</v>
      </c>
      <c r="BX120" s="8">
        <f>BW120*WACC!$H$12/12</f>
        <v>159029.50528837767</v>
      </c>
      <c r="BY120" s="8">
        <f t="shared" si="37"/>
        <v>25518.929231805581</v>
      </c>
    </row>
    <row r="121" spans="1:77" hidden="1" outlineLevel="1" x14ac:dyDescent="0.2">
      <c r="A121">
        <f t="shared" si="3"/>
        <v>2018</v>
      </c>
      <c r="B121" s="247">
        <v>43132</v>
      </c>
      <c r="C121" s="169">
        <v>0</v>
      </c>
      <c r="D121" s="169">
        <v>0</v>
      </c>
      <c r="E121" s="169">
        <v>303633.32049129676</v>
      </c>
      <c r="F121" s="169">
        <v>-44892.151647164726</v>
      </c>
      <c r="G121" s="169">
        <v>711.38213846153837</v>
      </c>
      <c r="H121" s="169">
        <v>347814.08999999997</v>
      </c>
      <c r="I121" s="169">
        <v>346355.42</v>
      </c>
      <c r="J121" s="169">
        <v>1458.67</v>
      </c>
      <c r="K121" s="169">
        <v>529150</v>
      </c>
      <c r="L121" s="169">
        <v>108932.08</v>
      </c>
      <c r="M121" s="169">
        <v>347814.08999999997</v>
      </c>
      <c r="N121" s="169">
        <v>290267.99</v>
      </c>
      <c r="O121" s="169">
        <v>0</v>
      </c>
      <c r="P121" s="169">
        <v>40745681.440000005</v>
      </c>
      <c r="Q121" s="169">
        <v>40745681.440000005</v>
      </c>
      <c r="R121" s="169">
        <v>232168.74</v>
      </c>
      <c r="S121" s="169">
        <v>0</v>
      </c>
      <c r="T121" s="169">
        <v>0</v>
      </c>
      <c r="U121" s="169">
        <v>634482.10879989038</v>
      </c>
      <c r="V121" s="169">
        <v>3042.1620400592501</v>
      </c>
      <c r="W121" s="267">
        <v>0</v>
      </c>
      <c r="X121" s="169">
        <v>0</v>
      </c>
      <c r="Y121" s="169">
        <v>296981.26</v>
      </c>
      <c r="Z121" s="169">
        <v>0</v>
      </c>
      <c r="AA121" s="169">
        <v>0</v>
      </c>
      <c r="AB121" s="169">
        <v>0</v>
      </c>
      <c r="AC121" s="169">
        <v>0</v>
      </c>
      <c r="AD121" s="169">
        <v>0</v>
      </c>
      <c r="AE121" s="169">
        <v>0</v>
      </c>
      <c r="AF121" s="169">
        <v>0</v>
      </c>
      <c r="AG121" s="169">
        <v>0</v>
      </c>
      <c r="AH121" s="169">
        <v>0</v>
      </c>
      <c r="AI121" s="169">
        <v>6379.21</v>
      </c>
      <c r="AJ121" s="169">
        <v>262221.86253135611</v>
      </c>
      <c r="AK121" s="169">
        <v>262221.86253135611</v>
      </c>
      <c r="AM121" s="15">
        <v>1</v>
      </c>
      <c r="AN121" s="338" t="str">
        <f>RevReqSumR!AB121</f>
        <v>Oct 2017 - Sep 2018</v>
      </c>
      <c r="AO121" s="276">
        <v>1</v>
      </c>
      <c r="AP121" s="8"/>
      <c r="AQ121" s="8">
        <f t="shared" si="45"/>
        <v>0</v>
      </c>
      <c r="AR121" s="8">
        <f t="shared" si="46"/>
        <v>0</v>
      </c>
      <c r="AS121" s="8">
        <f t="shared" si="47"/>
        <v>0</v>
      </c>
      <c r="AT121" s="8">
        <f t="shared" si="48"/>
        <v>40745681.440000005</v>
      </c>
      <c r="AU121" s="8">
        <v>0</v>
      </c>
      <c r="AW121" s="8">
        <f t="shared" si="49"/>
        <v>634482.10879989038</v>
      </c>
      <c r="AX121" s="8">
        <f t="shared" si="50"/>
        <v>0</v>
      </c>
      <c r="AY121" s="8">
        <f t="shared" si="51"/>
        <v>41380163.548799895</v>
      </c>
      <c r="AZ121" s="8">
        <f t="shared" si="52"/>
        <v>0</v>
      </c>
      <c r="BB121" s="8">
        <f t="shared" si="55"/>
        <v>21238989.643874783</v>
      </c>
      <c r="BC121" s="8">
        <f t="shared" si="55"/>
        <v>525859.11837814911</v>
      </c>
      <c r="BD121" s="8">
        <f t="shared" si="55"/>
        <v>19615314.786546968</v>
      </c>
      <c r="BE121" s="8">
        <f t="shared" si="53"/>
        <v>41380163.548799902</v>
      </c>
      <c r="BF121" s="8">
        <f t="shared" si="54"/>
        <v>0</v>
      </c>
      <c r="BH121" s="8">
        <f t="shared" si="38"/>
        <v>610035.95253135613</v>
      </c>
      <c r="BI121" s="8">
        <f t="shared" si="39"/>
        <v>303360.47000000003</v>
      </c>
      <c r="BJ121" s="8">
        <f t="shared" si="40"/>
        <v>0</v>
      </c>
      <c r="BK121" s="8">
        <f t="shared" si="41"/>
        <v>303360.47000000003</v>
      </c>
      <c r="BL121" s="8">
        <f t="shared" si="42"/>
        <v>306675.4825313561</v>
      </c>
      <c r="BM121" s="8">
        <f t="shared" si="43"/>
        <v>0</v>
      </c>
      <c r="BN121" s="8">
        <f>BW121*WACC!$H$10/12</f>
        <v>108944.97759271388</v>
      </c>
      <c r="BO121" s="8">
        <f t="shared" si="30"/>
        <v>197730.5049386422</v>
      </c>
      <c r="BP121" s="8">
        <f t="shared" si="31"/>
        <v>81235.600648991764</v>
      </c>
      <c r="BQ121" s="8">
        <f t="shared" si="32"/>
        <v>116494.90428965044</v>
      </c>
      <c r="BR121" s="8">
        <f>BW121*WACC!$H$11/12</f>
        <v>2207.3209512876333</v>
      </c>
      <c r="BS121" s="8">
        <f t="shared" si="33"/>
        <v>114287.58333836281</v>
      </c>
      <c r="BT121" s="8"/>
      <c r="BU121" s="8">
        <f t="shared" si="34"/>
        <v>306675.4825313561</v>
      </c>
      <c r="BV121" s="8">
        <f t="shared" si="35"/>
        <v>306675.48253135598</v>
      </c>
      <c r="BW121" s="8">
        <f t="shared" si="36"/>
        <v>41438262.798799895</v>
      </c>
      <c r="BX121" s="8">
        <f>BW121*WACC!$H$12/12</f>
        <v>159598.20012277958</v>
      </c>
      <c r="BY121" s="8">
        <f t="shared" si="37"/>
        <v>45310.616784416779</v>
      </c>
    </row>
    <row r="122" spans="1:77" hidden="1" outlineLevel="1" x14ac:dyDescent="0.2">
      <c r="A122">
        <f t="shared" si="3"/>
        <v>2018</v>
      </c>
      <c r="B122" s="247">
        <v>43160</v>
      </c>
      <c r="C122" s="169">
        <v>0</v>
      </c>
      <c r="D122" s="169">
        <v>0</v>
      </c>
      <c r="E122" s="169">
        <v>334437.27784132108</v>
      </c>
      <c r="F122" s="169">
        <v>-49461.272943294345</v>
      </c>
      <c r="G122" s="169">
        <v>751.06078461538448</v>
      </c>
      <c r="H122" s="169">
        <v>383147.49000000005</v>
      </c>
      <c r="I122" s="169">
        <v>381607.46</v>
      </c>
      <c r="J122" s="169">
        <v>1540.03</v>
      </c>
      <c r="K122" s="169">
        <v>503975</v>
      </c>
      <c r="L122" s="169">
        <v>28021.34</v>
      </c>
      <c r="M122" s="169">
        <v>383147.49000000005</v>
      </c>
      <c r="N122" s="169">
        <v>148848.84999999992</v>
      </c>
      <c r="O122" s="169">
        <v>0</v>
      </c>
      <c r="P122" s="169">
        <v>40596832.590000004</v>
      </c>
      <c r="Q122" s="169">
        <v>40596832.590000004</v>
      </c>
      <c r="R122" s="169">
        <v>222650.85</v>
      </c>
      <c r="S122" s="169">
        <v>710880</v>
      </c>
      <c r="T122" s="169">
        <v>76397.859999999986</v>
      </c>
      <c r="U122" s="169">
        <v>222650.81879989034</v>
      </c>
      <c r="V122" s="169">
        <v>4602.259520453661</v>
      </c>
      <c r="W122" s="267">
        <v>0</v>
      </c>
      <c r="X122" s="169">
        <v>0</v>
      </c>
      <c r="Y122" s="169">
        <v>281324.15000000002</v>
      </c>
      <c r="Z122" s="169">
        <v>0</v>
      </c>
      <c r="AA122" s="169">
        <v>0</v>
      </c>
      <c r="AB122" s="169">
        <v>0</v>
      </c>
      <c r="AC122" s="169">
        <v>0</v>
      </c>
      <c r="AD122" s="169">
        <v>0</v>
      </c>
      <c r="AE122" s="169">
        <v>0</v>
      </c>
      <c r="AF122" s="169">
        <v>0</v>
      </c>
      <c r="AG122" s="169">
        <v>0</v>
      </c>
      <c r="AH122" s="169">
        <v>0</v>
      </c>
      <c r="AI122" s="169">
        <v>8094.79</v>
      </c>
      <c r="AJ122" s="169">
        <v>168913.12736177468</v>
      </c>
      <c r="AK122" s="169">
        <v>168913.12736177476</v>
      </c>
      <c r="AM122" s="15">
        <v>2</v>
      </c>
      <c r="AN122" s="338" t="str">
        <f>RevReqSumR!AB122</f>
        <v>Oct 2017 - Sep 2018</v>
      </c>
      <c r="AO122" s="276">
        <v>1</v>
      </c>
      <c r="AP122" s="8"/>
      <c r="AQ122" s="8">
        <f t="shared" si="45"/>
        <v>0</v>
      </c>
      <c r="AR122" s="8">
        <f t="shared" si="46"/>
        <v>0</v>
      </c>
      <c r="AS122" s="8">
        <f t="shared" si="47"/>
        <v>0</v>
      </c>
      <c r="AT122" s="8">
        <f t="shared" si="48"/>
        <v>40596832.590000004</v>
      </c>
      <c r="AU122" s="8">
        <v>0</v>
      </c>
      <c r="AW122" s="8">
        <f t="shared" si="49"/>
        <v>222650.81879989034</v>
      </c>
      <c r="AX122" s="8">
        <f t="shared" si="50"/>
        <v>0</v>
      </c>
      <c r="AY122" s="8">
        <f t="shared" si="51"/>
        <v>40819483.408799894</v>
      </c>
      <c r="AZ122" s="8">
        <f t="shared" si="52"/>
        <v>0</v>
      </c>
      <c r="BB122" s="8">
        <f t="shared" si="55"/>
        <v>20951212.151817679</v>
      </c>
      <c r="BC122" s="8">
        <f t="shared" si="55"/>
        <v>518733.99515902909</v>
      </c>
      <c r="BD122" s="8">
        <f t="shared" si="55"/>
        <v>19349537.261823185</v>
      </c>
      <c r="BE122" s="8">
        <f t="shared" si="53"/>
        <v>40819483.408799894</v>
      </c>
      <c r="BF122" s="8">
        <f t="shared" si="54"/>
        <v>0</v>
      </c>
      <c r="BH122" s="8">
        <f t="shared" si="38"/>
        <v>552060.61736177467</v>
      </c>
      <c r="BI122" s="8">
        <f t="shared" si="39"/>
        <v>289418.94</v>
      </c>
      <c r="BJ122" s="8">
        <f t="shared" si="40"/>
        <v>0</v>
      </c>
      <c r="BK122" s="8">
        <f t="shared" si="41"/>
        <v>289418.94</v>
      </c>
      <c r="BL122" s="8">
        <f t="shared" si="42"/>
        <v>262641.67736177467</v>
      </c>
      <c r="BM122" s="8">
        <f t="shared" si="43"/>
        <v>76397.859999999986</v>
      </c>
      <c r="BN122" s="8">
        <f>BW122*WACC!$H$10/12</f>
        <v>108792.22935806571</v>
      </c>
      <c r="BO122" s="8">
        <f t="shared" si="30"/>
        <v>230247.30800370895</v>
      </c>
      <c r="BP122" s="8">
        <f t="shared" si="31"/>
        <v>94594.804020243784</v>
      </c>
      <c r="BQ122" s="8">
        <f t="shared" si="32"/>
        <v>135652.50398346517</v>
      </c>
      <c r="BR122" s="8">
        <f>BW122*WACC!$H$11/12</f>
        <v>2204.2261378684084</v>
      </c>
      <c r="BS122" s="8">
        <f t="shared" si="33"/>
        <v>133448.27784559675</v>
      </c>
      <c r="BT122" s="8"/>
      <c r="BU122" s="8">
        <f t="shared" si="34"/>
        <v>339039.53736177465</v>
      </c>
      <c r="BV122" s="8">
        <f t="shared" si="35"/>
        <v>339039.53736177471</v>
      </c>
      <c r="BW122" s="8">
        <f t="shared" si="36"/>
        <v>41380163.548799895</v>
      </c>
      <c r="BX122" s="8">
        <f>BW122*WACC!$H$12/12</f>
        <v>159374.43264069411</v>
      </c>
      <c r="BY122" s="8">
        <f t="shared" si="37"/>
        <v>25926.154795097362</v>
      </c>
    </row>
    <row r="123" spans="1:77" hidden="1" outlineLevel="1" x14ac:dyDescent="0.2">
      <c r="A123">
        <f t="shared" si="3"/>
        <v>2018</v>
      </c>
      <c r="B123" s="247">
        <v>43191</v>
      </c>
      <c r="C123" s="169">
        <v>0</v>
      </c>
      <c r="D123" s="169">
        <v>0</v>
      </c>
      <c r="E123" s="169">
        <v>322467.63732516789</v>
      </c>
      <c r="F123" s="169">
        <v>-47701.757551755189</v>
      </c>
      <c r="G123" s="169">
        <v>700.57487692307689</v>
      </c>
      <c r="H123" s="169">
        <v>369468.82</v>
      </c>
      <c r="I123" s="169">
        <v>368032.31</v>
      </c>
      <c r="J123" s="169">
        <v>1436.51</v>
      </c>
      <c r="K123" s="169">
        <v>755725</v>
      </c>
      <c r="L123" s="169">
        <v>0</v>
      </c>
      <c r="M123" s="169">
        <v>369468.82</v>
      </c>
      <c r="N123" s="169">
        <v>386256.18</v>
      </c>
      <c r="O123" s="169">
        <v>0</v>
      </c>
      <c r="P123" s="169">
        <v>40210576.410000004</v>
      </c>
      <c r="Q123" s="169">
        <v>40210576.410000004</v>
      </c>
      <c r="R123" s="169">
        <v>334316.83</v>
      </c>
      <c r="S123" s="169">
        <v>0</v>
      </c>
      <c r="T123" s="169">
        <v>0</v>
      </c>
      <c r="U123" s="169">
        <v>556967.64879989042</v>
      </c>
      <c r="V123" s="169">
        <v>1854.1799864399993</v>
      </c>
      <c r="W123" s="267">
        <v>0</v>
      </c>
      <c r="X123" s="169">
        <v>0</v>
      </c>
      <c r="Y123" s="169">
        <v>421408.17</v>
      </c>
      <c r="Z123" s="169">
        <v>0</v>
      </c>
      <c r="AA123" s="169">
        <v>0</v>
      </c>
      <c r="AB123" s="169">
        <v>0</v>
      </c>
      <c r="AC123" s="169">
        <v>0</v>
      </c>
      <c r="AD123" s="169">
        <v>0</v>
      </c>
      <c r="AE123" s="169">
        <v>0</v>
      </c>
      <c r="AF123" s="169">
        <v>0</v>
      </c>
      <c r="AG123" s="169">
        <v>0</v>
      </c>
      <c r="AH123" s="169">
        <v>0</v>
      </c>
      <c r="AI123" s="169">
        <v>6721.32</v>
      </c>
      <c r="AJ123" s="169">
        <v>382982.48731160781</v>
      </c>
      <c r="AK123" s="169">
        <v>382982.48731160787</v>
      </c>
      <c r="AM123" s="15">
        <v>2</v>
      </c>
      <c r="AN123" s="338" t="str">
        <f>RevReqSumR!AB123</f>
        <v>Oct 2017 - Sep 2018</v>
      </c>
      <c r="AO123" s="276">
        <v>1</v>
      </c>
      <c r="AP123" s="8"/>
      <c r="AQ123" s="8">
        <f t="shared" si="45"/>
        <v>0</v>
      </c>
      <c r="AR123" s="8">
        <f t="shared" si="46"/>
        <v>0</v>
      </c>
      <c r="AS123" s="8">
        <f t="shared" si="47"/>
        <v>0</v>
      </c>
      <c r="AT123" s="8">
        <f t="shared" si="48"/>
        <v>40210576.410000004</v>
      </c>
      <c r="AU123" s="8">
        <v>0</v>
      </c>
      <c r="AW123" s="8">
        <f t="shared" si="49"/>
        <v>556967.64879989042</v>
      </c>
      <c r="AX123" s="8">
        <f t="shared" si="50"/>
        <v>0</v>
      </c>
      <c r="AY123" s="8">
        <f t="shared" si="51"/>
        <v>40767544.058799893</v>
      </c>
      <c r="AZ123" s="8">
        <f t="shared" si="52"/>
        <v>0</v>
      </c>
      <c r="BB123" s="8">
        <f t="shared" si="55"/>
        <v>20924553.501339931</v>
      </c>
      <c r="BC123" s="8">
        <f t="shared" si="55"/>
        <v>518073.94989922905</v>
      </c>
      <c r="BD123" s="8">
        <f t="shared" si="55"/>
        <v>19324916.607560735</v>
      </c>
      <c r="BE123" s="8">
        <f t="shared" si="53"/>
        <v>40767544.058799893</v>
      </c>
      <c r="BF123" s="8">
        <f t="shared" si="54"/>
        <v>0</v>
      </c>
      <c r="BH123" s="8">
        <f t="shared" si="38"/>
        <v>752451.30731160776</v>
      </c>
      <c r="BI123" s="8">
        <f t="shared" si="39"/>
        <v>428129.49</v>
      </c>
      <c r="BJ123" s="8">
        <f t="shared" si="40"/>
        <v>0</v>
      </c>
      <c r="BK123" s="8">
        <f t="shared" si="41"/>
        <v>428129.49</v>
      </c>
      <c r="BL123" s="8">
        <f t="shared" si="42"/>
        <v>324321.81731160777</v>
      </c>
      <c r="BM123" s="8">
        <f t="shared" si="43"/>
        <v>0</v>
      </c>
      <c r="BN123" s="8">
        <f>BW123*WACC!$H$10/12</f>
        <v>107318.15006121958</v>
      </c>
      <c r="BO123" s="8">
        <f t="shared" si="30"/>
        <v>217003.66725038819</v>
      </c>
      <c r="BP123" s="8">
        <f t="shared" si="31"/>
        <v>89153.78665314948</v>
      </c>
      <c r="BQ123" s="8">
        <f t="shared" si="32"/>
        <v>127849.88059723871</v>
      </c>
      <c r="BR123" s="8">
        <f>BW123*WACC!$H$11/12</f>
        <v>2174.3599963749302</v>
      </c>
      <c r="BS123" s="8">
        <f t="shared" si="33"/>
        <v>125675.52060086378</v>
      </c>
      <c r="BT123" s="8"/>
      <c r="BU123" s="8">
        <f t="shared" si="34"/>
        <v>324321.81731160777</v>
      </c>
      <c r="BV123" s="8">
        <f t="shared" si="35"/>
        <v>324321.81731160788</v>
      </c>
      <c r="BW123" s="8">
        <f t="shared" si="36"/>
        <v>40819483.408799894</v>
      </c>
      <c r="BX123" s="8">
        <f>BW123*WACC!$H$12/12</f>
        <v>157214.99025231341</v>
      </c>
      <c r="BY123" s="8">
        <f t="shared" si="37"/>
        <v>31539.469651449632</v>
      </c>
    </row>
    <row r="124" spans="1:77" hidden="1" outlineLevel="1" x14ac:dyDescent="0.2">
      <c r="A124">
        <f t="shared" si="3"/>
        <v>2018</v>
      </c>
      <c r="B124" s="247">
        <v>43221</v>
      </c>
      <c r="C124" s="169">
        <v>0</v>
      </c>
      <c r="D124" s="169">
        <v>0</v>
      </c>
      <c r="E124" s="169">
        <v>329916.90217450669</v>
      </c>
      <c r="F124" s="169">
        <v>-48823.276471647179</v>
      </c>
      <c r="G124" s="169">
        <v>673.67864615384599</v>
      </c>
      <c r="H124" s="169">
        <v>378066.5</v>
      </c>
      <c r="I124" s="169">
        <v>376685.14</v>
      </c>
      <c r="J124" s="169">
        <v>1381.36</v>
      </c>
      <c r="K124" s="169">
        <v>1054975</v>
      </c>
      <c r="L124" s="169">
        <v>23336.05</v>
      </c>
      <c r="M124" s="169">
        <v>378066.5</v>
      </c>
      <c r="N124" s="169">
        <v>700244.55</v>
      </c>
      <c r="O124" s="169">
        <v>0</v>
      </c>
      <c r="P124" s="169">
        <v>39510331.860000007</v>
      </c>
      <c r="Q124" s="169">
        <v>39510331.860000007</v>
      </c>
      <c r="R124" s="169">
        <v>467898.07</v>
      </c>
      <c r="S124" s="169">
        <v>0</v>
      </c>
      <c r="T124" s="169">
        <v>0</v>
      </c>
      <c r="U124" s="169">
        <v>1024865.7187998905</v>
      </c>
      <c r="V124" s="169">
        <v>4694.126404116676</v>
      </c>
      <c r="W124" s="267">
        <v>0</v>
      </c>
      <c r="X124" s="169">
        <v>0</v>
      </c>
      <c r="Y124" s="169">
        <v>587076.93000000005</v>
      </c>
      <c r="Z124" s="169">
        <v>0</v>
      </c>
      <c r="AA124" s="169">
        <v>0</v>
      </c>
      <c r="AB124" s="169">
        <v>0</v>
      </c>
      <c r="AC124" s="169">
        <v>0</v>
      </c>
      <c r="AD124" s="169">
        <v>0</v>
      </c>
      <c r="AE124" s="169">
        <v>0</v>
      </c>
      <c r="AF124" s="169">
        <v>0</v>
      </c>
      <c r="AG124" s="169">
        <v>0</v>
      </c>
      <c r="AH124" s="169">
        <v>0</v>
      </c>
      <c r="AI124" s="169">
        <v>7843.49</v>
      </c>
      <c r="AJ124" s="169">
        <v>551464.94857862347</v>
      </c>
      <c r="AK124" s="169">
        <v>551464.94857862336</v>
      </c>
      <c r="AM124" s="15">
        <v>2</v>
      </c>
      <c r="AN124" s="338" t="str">
        <f>RevReqSumR!AB124</f>
        <v>Oct 2017 - Sep 2018</v>
      </c>
      <c r="AO124" s="276">
        <v>1</v>
      </c>
      <c r="AP124" s="8"/>
      <c r="AQ124" s="8">
        <f t="shared" si="45"/>
        <v>0</v>
      </c>
      <c r="AR124" s="8">
        <f t="shared" si="46"/>
        <v>0</v>
      </c>
      <c r="AS124" s="8">
        <f t="shared" si="47"/>
        <v>0</v>
      </c>
      <c r="AT124" s="8">
        <f t="shared" si="48"/>
        <v>39510331.860000007</v>
      </c>
      <c r="AU124" s="8">
        <v>0</v>
      </c>
      <c r="AW124" s="8">
        <f t="shared" si="49"/>
        <v>1024865.7187998905</v>
      </c>
      <c r="AX124" s="8">
        <f t="shared" si="50"/>
        <v>0</v>
      </c>
      <c r="AY124" s="8">
        <f t="shared" si="51"/>
        <v>40535197.578799896</v>
      </c>
      <c r="AZ124" s="8">
        <f t="shared" si="52"/>
        <v>0</v>
      </c>
      <c r="BB124" s="8">
        <f t="shared" si="55"/>
        <v>20805298.185282733</v>
      </c>
      <c r="BC124" s="8">
        <f t="shared" si="55"/>
        <v>515121.29083138908</v>
      </c>
      <c r="BD124" s="8">
        <f t="shared" si="55"/>
        <v>19214778.102685776</v>
      </c>
      <c r="BE124" s="8">
        <f t="shared" si="53"/>
        <v>40535197.578799903</v>
      </c>
      <c r="BF124" s="8">
        <f t="shared" si="54"/>
        <v>0</v>
      </c>
      <c r="BH124" s="8">
        <f t="shared" si="38"/>
        <v>929531.44857862347</v>
      </c>
      <c r="BI124" s="8">
        <f t="shared" si="39"/>
        <v>594920.42000000004</v>
      </c>
      <c r="BJ124" s="8">
        <f t="shared" si="40"/>
        <v>0</v>
      </c>
      <c r="BK124" s="8">
        <f t="shared" si="41"/>
        <v>594920.42000000004</v>
      </c>
      <c r="BL124" s="8">
        <f t="shared" si="42"/>
        <v>334611.02857862343</v>
      </c>
      <c r="BM124" s="8">
        <f t="shared" si="43"/>
        <v>0</v>
      </c>
      <c r="BN124" s="8">
        <f>BW124*WACC!$H$10/12</f>
        <v>107181.59676627563</v>
      </c>
      <c r="BO124" s="8">
        <f t="shared" si="30"/>
        <v>227429.43181234779</v>
      </c>
      <c r="BP124" s="8">
        <f t="shared" si="31"/>
        <v>93437.107765784967</v>
      </c>
      <c r="BQ124" s="8">
        <f t="shared" si="32"/>
        <v>133992.32404656283</v>
      </c>
      <c r="BR124" s="8">
        <f>BW124*WACC!$H$11/12</f>
        <v>2171.593306660935</v>
      </c>
      <c r="BS124" s="8">
        <f t="shared" si="33"/>
        <v>131820.73073990189</v>
      </c>
      <c r="BT124" s="8"/>
      <c r="BU124" s="8">
        <f t="shared" si="34"/>
        <v>334611.02857862343</v>
      </c>
      <c r="BV124" s="8">
        <f t="shared" si="35"/>
        <v>334611.02857862337</v>
      </c>
      <c r="BW124" s="8">
        <f t="shared" si="36"/>
        <v>40767544.058799893</v>
      </c>
      <c r="BX124" s="8">
        <f>BW124*WACC!$H$12/12</f>
        <v>157014.94743643099</v>
      </c>
      <c r="BY124" s="8">
        <f t="shared" si="37"/>
        <v>25194.216696529096</v>
      </c>
    </row>
    <row r="125" spans="1:77" hidden="1" outlineLevel="1" x14ac:dyDescent="0.2">
      <c r="A125">
        <f t="shared" si="3"/>
        <v>2018</v>
      </c>
      <c r="B125" s="247">
        <v>43252</v>
      </c>
      <c r="C125" s="169">
        <v>0</v>
      </c>
      <c r="D125" s="169">
        <v>0</v>
      </c>
      <c r="E125" s="169">
        <v>313748.63220641145</v>
      </c>
      <c r="F125" s="169">
        <v>-46459.474347434756</v>
      </c>
      <c r="G125" s="169">
        <v>577.07655384615373</v>
      </c>
      <c r="H125" s="169">
        <v>359631.03</v>
      </c>
      <c r="I125" s="169">
        <v>358447.75</v>
      </c>
      <c r="J125" s="169">
        <v>1183.28</v>
      </c>
      <c r="K125" s="169">
        <v>1109600</v>
      </c>
      <c r="L125" s="169">
        <v>522.5</v>
      </c>
      <c r="M125" s="169">
        <v>359631.03</v>
      </c>
      <c r="N125" s="169">
        <v>750491.47</v>
      </c>
      <c r="O125" s="169">
        <v>0</v>
      </c>
      <c r="P125" s="169">
        <v>38759840.390000008</v>
      </c>
      <c r="Q125" s="169">
        <v>38759840.390000008</v>
      </c>
      <c r="R125" s="169">
        <v>494788.16</v>
      </c>
      <c r="S125" s="169">
        <v>1164363.8399999999</v>
      </c>
      <c r="T125" s="169">
        <v>139918.34999999986</v>
      </c>
      <c r="U125" s="169">
        <v>495208.38879989041</v>
      </c>
      <c r="V125" s="169">
        <v>8001.2460785715075</v>
      </c>
      <c r="W125" s="267">
        <v>0</v>
      </c>
      <c r="X125" s="169">
        <v>0</v>
      </c>
      <c r="Y125" s="169">
        <v>614811.84</v>
      </c>
      <c r="Z125" s="169">
        <v>0</v>
      </c>
      <c r="AA125" s="169">
        <v>0</v>
      </c>
      <c r="AB125" s="169">
        <v>0</v>
      </c>
      <c r="AC125" s="169">
        <v>0</v>
      </c>
      <c r="AD125" s="169">
        <v>0</v>
      </c>
      <c r="AE125" s="169">
        <v>0</v>
      </c>
      <c r="AF125" s="169">
        <v>0</v>
      </c>
      <c r="AG125" s="169">
        <v>0</v>
      </c>
      <c r="AH125" s="169">
        <v>0</v>
      </c>
      <c r="AI125" s="169">
        <v>9501.4599999999991</v>
      </c>
      <c r="AJ125" s="169">
        <v>446513.79828498297</v>
      </c>
      <c r="AK125" s="169">
        <v>446513.79828498303</v>
      </c>
      <c r="AM125" s="15">
        <v>2</v>
      </c>
      <c r="AN125" s="338" t="str">
        <f>RevReqSumR!AB125</f>
        <v>Oct 2017 - Sep 2018</v>
      </c>
      <c r="AO125" s="276">
        <v>1</v>
      </c>
      <c r="AP125" s="8"/>
      <c r="AQ125" s="8">
        <f t="shared" si="45"/>
        <v>0</v>
      </c>
      <c r="AR125" s="8">
        <f t="shared" si="46"/>
        <v>0</v>
      </c>
      <c r="AS125" s="8">
        <f t="shared" si="47"/>
        <v>0</v>
      </c>
      <c r="AT125" s="8">
        <f t="shared" si="48"/>
        <v>38759840.390000008</v>
      </c>
      <c r="AU125" s="8">
        <v>0</v>
      </c>
      <c r="AW125" s="8">
        <f t="shared" si="49"/>
        <v>495208.38879989041</v>
      </c>
      <c r="AX125" s="8">
        <f t="shared" si="50"/>
        <v>0</v>
      </c>
      <c r="AY125" s="8">
        <f t="shared" si="51"/>
        <v>39255048.778799899</v>
      </c>
      <c r="AZ125" s="8">
        <f t="shared" si="52"/>
        <v>0</v>
      </c>
      <c r="BB125" s="8">
        <f t="shared" si="55"/>
        <v>20148242.611450732</v>
      </c>
      <c r="BC125" s="8">
        <f t="shared" si="55"/>
        <v>498853.15988098911</v>
      </c>
      <c r="BD125" s="8">
        <f t="shared" si="55"/>
        <v>18607953.007468179</v>
      </c>
      <c r="BE125" s="8">
        <f t="shared" si="53"/>
        <v>39255048.778799899</v>
      </c>
      <c r="BF125" s="8">
        <f t="shared" si="54"/>
        <v>0</v>
      </c>
      <c r="BH125" s="8">
        <f t="shared" si="38"/>
        <v>806144.82828498306</v>
      </c>
      <c r="BI125" s="8">
        <f t="shared" si="39"/>
        <v>624313.29999999993</v>
      </c>
      <c r="BJ125" s="8">
        <f t="shared" si="40"/>
        <v>0</v>
      </c>
      <c r="BK125" s="8">
        <f t="shared" si="41"/>
        <v>624313.29999999993</v>
      </c>
      <c r="BL125" s="8">
        <f t="shared" si="42"/>
        <v>181831.52828498313</v>
      </c>
      <c r="BM125" s="8">
        <f t="shared" si="43"/>
        <v>139918.34999999986</v>
      </c>
      <c r="BN125" s="8">
        <f>BW125*WACC!$H$10/12</f>
        <v>106570.73664937711</v>
      </c>
      <c r="BO125" s="8">
        <f t="shared" si="30"/>
        <v>215179.14163560589</v>
      </c>
      <c r="BP125" s="8">
        <f t="shared" si="31"/>
        <v>88404.19854957232</v>
      </c>
      <c r="BQ125" s="8">
        <f t="shared" si="32"/>
        <v>126774.94308603357</v>
      </c>
      <c r="BR125" s="8">
        <f>BW125*WACC!$H$11/12</f>
        <v>2159.2167440682392</v>
      </c>
      <c r="BS125" s="8">
        <f t="shared" si="33"/>
        <v>124615.72634196533</v>
      </c>
      <c r="BT125" s="8"/>
      <c r="BU125" s="8">
        <f t="shared" si="34"/>
        <v>321749.87828498299</v>
      </c>
      <c r="BV125" s="8">
        <f t="shared" si="35"/>
        <v>321749.87828498293</v>
      </c>
      <c r="BW125" s="8">
        <f t="shared" si="36"/>
        <v>40535197.578799896</v>
      </c>
      <c r="BX125" s="8">
        <f>BW125*WACC!$H$12/12</f>
        <v>156120.07208432196</v>
      </c>
      <c r="BY125" s="8">
        <f t="shared" si="37"/>
        <v>31504.345742356629</v>
      </c>
    </row>
    <row r="126" spans="1:77" hidden="1" outlineLevel="1" x14ac:dyDescent="0.2">
      <c r="A126">
        <f t="shared" si="3"/>
        <v>2018</v>
      </c>
      <c r="B126" s="247">
        <v>43282</v>
      </c>
      <c r="C126" s="169">
        <v>0</v>
      </c>
      <c r="D126" s="169">
        <v>0</v>
      </c>
      <c r="E126" s="169">
        <v>317908.8170110088</v>
      </c>
      <c r="F126" s="169">
        <v>-47095.994527452756</v>
      </c>
      <c r="G126" s="169">
        <v>539.63153846153841</v>
      </c>
      <c r="H126" s="169">
        <v>364465.18</v>
      </c>
      <c r="I126" s="169">
        <v>363358.68</v>
      </c>
      <c r="J126" s="169">
        <v>1106.5</v>
      </c>
      <c r="K126" s="169">
        <v>1257325</v>
      </c>
      <c r="L126" s="169">
        <v>30637.5</v>
      </c>
      <c r="M126" s="169">
        <v>364465.18</v>
      </c>
      <c r="N126" s="169">
        <v>923497.32000000007</v>
      </c>
      <c r="O126" s="169">
        <v>0</v>
      </c>
      <c r="P126" s="169">
        <v>37836343.070000008</v>
      </c>
      <c r="Q126" s="169">
        <v>37836343.070000008</v>
      </c>
      <c r="R126" s="169">
        <v>563016.9</v>
      </c>
      <c r="S126" s="169">
        <v>490583.36</v>
      </c>
      <c r="T126" s="169">
        <v>-4204.8000000000466</v>
      </c>
      <c r="U126" s="169">
        <v>563437.12879989028</v>
      </c>
      <c r="V126" s="169">
        <v>4081.0202180536621</v>
      </c>
      <c r="W126" s="267">
        <v>3843.61</v>
      </c>
      <c r="X126" s="169">
        <v>0</v>
      </c>
      <c r="Y126" s="169">
        <v>694308.1</v>
      </c>
      <c r="Z126" s="169">
        <v>0</v>
      </c>
      <c r="AA126" s="169">
        <v>0</v>
      </c>
      <c r="AB126" s="169">
        <v>0</v>
      </c>
      <c r="AC126" s="169">
        <v>0</v>
      </c>
      <c r="AD126" s="169">
        <v>0</v>
      </c>
      <c r="AE126" s="169">
        <v>0</v>
      </c>
      <c r="AF126" s="169">
        <v>0</v>
      </c>
      <c r="AG126" s="169">
        <v>0</v>
      </c>
      <c r="AH126" s="169">
        <v>0</v>
      </c>
      <c r="AI126" s="169">
        <v>6779.28</v>
      </c>
      <c r="AJ126" s="169">
        <v>666660.44722906256</v>
      </c>
      <c r="AK126" s="169">
        <v>666660.44722906244</v>
      </c>
      <c r="AM126" s="15">
        <v>1</v>
      </c>
      <c r="AN126" s="338" t="str">
        <f>RevReqSumR!AB126</f>
        <v>Oct 2017 - Sep 2018</v>
      </c>
      <c r="AO126" s="276">
        <v>1</v>
      </c>
      <c r="AP126" s="8"/>
      <c r="AQ126" s="8">
        <f t="shared" si="45"/>
        <v>0</v>
      </c>
      <c r="AR126" s="8">
        <f t="shared" si="46"/>
        <v>0</v>
      </c>
      <c r="AS126" s="8">
        <f t="shared" si="47"/>
        <v>0</v>
      </c>
      <c r="AT126" s="8">
        <f t="shared" si="48"/>
        <v>37836343.070000008</v>
      </c>
      <c r="AU126" s="8">
        <v>0</v>
      </c>
      <c r="AW126" s="8">
        <f t="shared" si="49"/>
        <v>563437.12879989028</v>
      </c>
      <c r="AX126" s="8">
        <f t="shared" si="50"/>
        <v>0</v>
      </c>
      <c r="AY126" s="8">
        <f t="shared" si="51"/>
        <v>38399780.198799901</v>
      </c>
      <c r="AZ126" s="8">
        <f t="shared" si="52"/>
        <v>0</v>
      </c>
      <c r="BB126" s="8">
        <f t="shared" si="55"/>
        <v>19709263.183737036</v>
      </c>
      <c r="BC126" s="8">
        <f t="shared" si="55"/>
        <v>487984.40676634916</v>
      </c>
      <c r="BD126" s="8">
        <f t="shared" si="55"/>
        <v>18202532.608296521</v>
      </c>
      <c r="BE126" s="8">
        <f t="shared" si="53"/>
        <v>38399780.198799908</v>
      </c>
      <c r="BF126" s="8">
        <f t="shared" si="54"/>
        <v>0</v>
      </c>
      <c r="BH126" s="8">
        <f t="shared" si="38"/>
        <v>1031125.6272290626</v>
      </c>
      <c r="BI126" s="8">
        <f t="shared" si="39"/>
        <v>704930.99</v>
      </c>
      <c r="BJ126" s="8">
        <f t="shared" si="40"/>
        <v>0</v>
      </c>
      <c r="BK126" s="8">
        <f t="shared" si="41"/>
        <v>704930.99</v>
      </c>
      <c r="BL126" s="8">
        <f t="shared" si="42"/>
        <v>326194.63722906262</v>
      </c>
      <c r="BM126" s="8">
        <f t="shared" si="43"/>
        <v>-4204.8000000000466</v>
      </c>
      <c r="BN126" s="8">
        <f>BW126*WACC!$H$10/12</f>
        <v>103205.10853392007</v>
      </c>
      <c r="BO126" s="8">
        <f t="shared" si="30"/>
        <v>218784.72869514249</v>
      </c>
      <c r="BP126" s="8">
        <f t="shared" si="31"/>
        <v>89885.517937112338</v>
      </c>
      <c r="BQ126" s="8">
        <f t="shared" si="32"/>
        <v>128899.21075803015</v>
      </c>
      <c r="BR126" s="8">
        <f>BW126*WACC!$H$11/12</f>
        <v>2091.0261618344794</v>
      </c>
      <c r="BS126" s="8">
        <f t="shared" si="33"/>
        <v>126808.18459619567</v>
      </c>
      <c r="BT126" s="8"/>
      <c r="BU126" s="8">
        <f t="shared" si="34"/>
        <v>321989.83722906257</v>
      </c>
      <c r="BV126" s="8">
        <f t="shared" si="35"/>
        <v>321989.83722906245</v>
      </c>
      <c r="BW126" s="8">
        <f t="shared" si="36"/>
        <v>39255048.778799899</v>
      </c>
      <c r="BX126" s="8">
        <f>BW126*WACC!$H$12/12</f>
        <v>151189.61818567896</v>
      </c>
      <c r="BY126" s="8">
        <f t="shared" si="37"/>
        <v>24381.433589483291</v>
      </c>
    </row>
    <row r="127" spans="1:77" hidden="1" outlineLevel="1" x14ac:dyDescent="0.2">
      <c r="A127">
        <f t="shared" si="3"/>
        <v>2018</v>
      </c>
      <c r="B127" s="247">
        <v>43313</v>
      </c>
      <c r="C127" s="169">
        <v>0</v>
      </c>
      <c r="D127" s="169">
        <v>0</v>
      </c>
      <c r="E127" s="169">
        <v>307286.89894370968</v>
      </c>
      <c r="F127" s="169">
        <v>-45539.252133213333</v>
      </c>
      <c r="G127" s="169">
        <v>484.57107692307687</v>
      </c>
      <c r="H127" s="169">
        <v>352341.57999999996</v>
      </c>
      <c r="I127" s="169">
        <v>351347.98</v>
      </c>
      <c r="J127" s="169">
        <v>993.6</v>
      </c>
      <c r="K127" s="169">
        <v>1374175</v>
      </c>
      <c r="L127" s="169">
        <v>666529.28000000003</v>
      </c>
      <c r="M127" s="169">
        <v>352341.57999999996</v>
      </c>
      <c r="N127" s="169">
        <v>1688362.7000000002</v>
      </c>
      <c r="O127" s="169">
        <v>0</v>
      </c>
      <c r="P127" s="169">
        <v>36147980.370000005</v>
      </c>
      <c r="Q127" s="169">
        <v>36147980.370000005</v>
      </c>
      <c r="R127" s="169">
        <v>637414.68999999994</v>
      </c>
      <c r="S127" s="169">
        <v>0</v>
      </c>
      <c r="T127" s="169">
        <v>0</v>
      </c>
      <c r="U127" s="169">
        <v>1200851.8187998901</v>
      </c>
      <c r="V127" s="169">
        <v>4792.1697393221548</v>
      </c>
      <c r="W127" s="267">
        <v>5920.39</v>
      </c>
      <c r="X127" s="169">
        <v>0</v>
      </c>
      <c r="Y127" s="169">
        <v>736760.31</v>
      </c>
      <c r="Z127" s="169">
        <v>0</v>
      </c>
      <c r="AA127" s="169">
        <v>0</v>
      </c>
      <c r="AB127" s="169">
        <v>0</v>
      </c>
      <c r="AC127" s="169">
        <v>0</v>
      </c>
      <c r="AD127" s="169">
        <v>0</v>
      </c>
      <c r="AE127" s="169">
        <v>0</v>
      </c>
      <c r="AF127" s="169">
        <v>0</v>
      </c>
      <c r="AG127" s="169">
        <v>0</v>
      </c>
      <c r="AH127" s="169">
        <v>0</v>
      </c>
      <c r="AI127" s="169">
        <v>9526</v>
      </c>
      <c r="AJ127" s="169">
        <v>711944.18868303183</v>
      </c>
      <c r="AK127" s="169">
        <v>711944.18868303194</v>
      </c>
      <c r="AM127" s="15">
        <v>2</v>
      </c>
      <c r="AN127" s="338" t="str">
        <f>RevReqSumR!AB127</f>
        <v>Oct 2017 - Sep 2018</v>
      </c>
      <c r="AO127" s="276">
        <v>1</v>
      </c>
      <c r="AP127" s="8"/>
      <c r="AQ127" s="8">
        <f t="shared" si="45"/>
        <v>0</v>
      </c>
      <c r="AR127" s="8">
        <f t="shared" si="46"/>
        <v>0</v>
      </c>
      <c r="AS127" s="8">
        <f t="shared" si="47"/>
        <v>0</v>
      </c>
      <c r="AT127" s="8">
        <f t="shared" si="48"/>
        <v>36147980.370000005</v>
      </c>
      <c r="AU127" s="8">
        <v>0</v>
      </c>
      <c r="AW127" s="8">
        <f t="shared" si="49"/>
        <v>1200851.8187998901</v>
      </c>
      <c r="AX127" s="8">
        <f t="shared" si="50"/>
        <v>0</v>
      </c>
      <c r="AY127" s="8">
        <f t="shared" si="51"/>
        <v>37348832.188799895</v>
      </c>
      <c r="AZ127" s="8">
        <f t="shared" si="52"/>
        <v>0</v>
      </c>
      <c r="BB127" s="8">
        <f t="shared" si="55"/>
        <v>19169848.353384383</v>
      </c>
      <c r="BC127" s="8">
        <f t="shared" si="55"/>
        <v>474628.9594552691</v>
      </c>
      <c r="BD127" s="8">
        <f t="shared" si="55"/>
        <v>17704354.875960246</v>
      </c>
      <c r="BE127" s="8">
        <f t="shared" si="53"/>
        <v>37348832.188799903</v>
      </c>
      <c r="BF127" s="8">
        <f t="shared" si="54"/>
        <v>0</v>
      </c>
      <c r="BH127" s="8">
        <f t="shared" si="38"/>
        <v>1064285.7686830317</v>
      </c>
      <c r="BI127" s="8">
        <f t="shared" si="39"/>
        <v>752206.70000000007</v>
      </c>
      <c r="BJ127" s="8">
        <f t="shared" si="40"/>
        <v>0</v>
      </c>
      <c r="BK127" s="8">
        <f t="shared" si="41"/>
        <v>752206.70000000007</v>
      </c>
      <c r="BL127" s="8">
        <f t="shared" si="42"/>
        <v>312079.0686830316</v>
      </c>
      <c r="BM127" s="8">
        <f t="shared" si="43"/>
        <v>0</v>
      </c>
      <c r="BN127" s="8">
        <f>BW127*WACC!$H$10/12</f>
        <v>100956.52932256977</v>
      </c>
      <c r="BO127" s="8">
        <f t="shared" si="30"/>
        <v>211122.53936046181</v>
      </c>
      <c r="BP127" s="8">
        <f t="shared" si="31"/>
        <v>86737.584070852128</v>
      </c>
      <c r="BQ127" s="8">
        <f t="shared" si="32"/>
        <v>124384.95528960969</v>
      </c>
      <c r="BR127" s="8">
        <f>BW127*WACC!$H$11/12</f>
        <v>2045.4679716956136</v>
      </c>
      <c r="BS127" s="8">
        <f t="shared" si="33"/>
        <v>122339.48731791407</v>
      </c>
      <c r="BT127" s="8"/>
      <c r="BU127" s="8">
        <f t="shared" si="34"/>
        <v>312079.0686830316</v>
      </c>
      <c r="BV127" s="8">
        <f t="shared" si="35"/>
        <v>312079.06868303183</v>
      </c>
      <c r="BW127" s="8">
        <f t="shared" si="36"/>
        <v>38399780.198799901</v>
      </c>
      <c r="BX127" s="8">
        <f>BW127*WACC!$H$12/12</f>
        <v>147895.57744240924</v>
      </c>
      <c r="BY127" s="8">
        <f t="shared" si="37"/>
        <v>25556.090124495167</v>
      </c>
    </row>
    <row r="128" spans="1:77" hidden="1" outlineLevel="1" x14ac:dyDescent="0.2">
      <c r="A128">
        <f t="shared" si="3"/>
        <v>2018</v>
      </c>
      <c r="B128" s="247">
        <v>43344</v>
      </c>
      <c r="C128" s="169">
        <v>0</v>
      </c>
      <c r="D128" s="169">
        <v>0</v>
      </c>
      <c r="E128" s="169">
        <v>287063.68309636501</v>
      </c>
      <c r="F128" s="169">
        <v>-42567.64558055807</v>
      </c>
      <c r="G128" s="169">
        <v>396.69867692307685</v>
      </c>
      <c r="H128" s="169">
        <v>329234.63</v>
      </c>
      <c r="I128" s="169">
        <v>328421.21000000002</v>
      </c>
      <c r="J128" s="169">
        <v>813.42</v>
      </c>
      <c r="K128" s="169">
        <v>1029800</v>
      </c>
      <c r="L128" s="169">
        <v>12353.77</v>
      </c>
      <c r="M128" s="169">
        <v>329234.63</v>
      </c>
      <c r="N128" s="169">
        <v>712919.14</v>
      </c>
      <c r="O128" s="169">
        <v>0</v>
      </c>
      <c r="P128" s="169">
        <v>35435061.230000004</v>
      </c>
      <c r="Q128" s="169">
        <v>35435061.230000004</v>
      </c>
      <c r="R128" s="169">
        <v>468656.56</v>
      </c>
      <c r="S128" s="169">
        <v>0</v>
      </c>
      <c r="T128" s="169">
        <v>0</v>
      </c>
      <c r="U128" s="169">
        <v>1669508.3787998902</v>
      </c>
      <c r="V128" s="169">
        <v>9664.4587614838347</v>
      </c>
      <c r="W128" s="267">
        <v>3482.4300000000003</v>
      </c>
      <c r="X128" s="169">
        <v>0</v>
      </c>
      <c r="Y128" s="169">
        <v>561143.43999999994</v>
      </c>
      <c r="Z128" s="169">
        <v>0</v>
      </c>
      <c r="AA128" s="169">
        <v>0</v>
      </c>
      <c r="AB128" s="169">
        <v>0</v>
      </c>
      <c r="AC128" s="169">
        <v>0</v>
      </c>
      <c r="AD128" s="169">
        <v>0</v>
      </c>
      <c r="AE128" s="169">
        <v>0</v>
      </c>
      <c r="AF128" s="169">
        <v>0</v>
      </c>
      <c r="AG128" s="169">
        <v>0</v>
      </c>
      <c r="AH128" s="169">
        <v>0</v>
      </c>
      <c r="AI128" s="169">
        <v>8198.39</v>
      </c>
      <c r="AJ128" s="169">
        <v>540317.77185784874</v>
      </c>
      <c r="AK128" s="169">
        <v>540317.77185784886</v>
      </c>
      <c r="AM128" s="15">
        <v>2</v>
      </c>
      <c r="AN128" s="338" t="str">
        <f>RevReqSumR!AB128</f>
        <v>Oct 2017 - Sep 2018</v>
      </c>
      <c r="AO128" s="276">
        <v>1</v>
      </c>
      <c r="AP128" s="8"/>
      <c r="AQ128" s="8">
        <f t="shared" si="45"/>
        <v>0</v>
      </c>
      <c r="AR128" s="8">
        <f t="shared" si="46"/>
        <v>0</v>
      </c>
      <c r="AS128" s="8">
        <f t="shared" si="47"/>
        <v>0</v>
      </c>
      <c r="AT128" s="8">
        <f t="shared" si="48"/>
        <v>35435061.230000004</v>
      </c>
      <c r="AU128" s="8">
        <v>0</v>
      </c>
      <c r="AW128" s="8">
        <f t="shared" si="49"/>
        <v>1669508.3787998902</v>
      </c>
      <c r="AX128" s="8">
        <f t="shared" si="50"/>
        <v>0</v>
      </c>
      <c r="AY128" s="8">
        <f t="shared" si="51"/>
        <v>37104569.608799897</v>
      </c>
      <c r="AZ128" s="8">
        <f t="shared" si="52"/>
        <v>0</v>
      </c>
      <c r="BB128" s="8">
        <f t="shared" si="55"/>
        <v>19044476.920260683</v>
      </c>
      <c r="BC128" s="8">
        <f t="shared" si="55"/>
        <v>471524.8705886291</v>
      </c>
      <c r="BD128" s="8">
        <f t="shared" si="55"/>
        <v>17588567.817950588</v>
      </c>
      <c r="BE128" s="8">
        <f t="shared" si="53"/>
        <v>37104569.608799905</v>
      </c>
      <c r="BF128" s="8">
        <f t="shared" si="54"/>
        <v>0</v>
      </c>
      <c r="BH128" s="8">
        <f t="shared" si="38"/>
        <v>869552.40185784874</v>
      </c>
      <c r="BI128" s="8">
        <f t="shared" si="39"/>
        <v>572824.25999999989</v>
      </c>
      <c r="BJ128" s="8">
        <f t="shared" si="40"/>
        <v>0</v>
      </c>
      <c r="BK128" s="8">
        <f t="shared" si="41"/>
        <v>572824.25999999989</v>
      </c>
      <c r="BL128" s="8">
        <f t="shared" si="42"/>
        <v>296728.14185784885</v>
      </c>
      <c r="BM128" s="8">
        <f t="shared" si="43"/>
        <v>0</v>
      </c>
      <c r="BN128" s="8">
        <f>BW128*WACC!$H$10/12</f>
        <v>98193.491017694832</v>
      </c>
      <c r="BO128" s="8">
        <f t="shared" si="30"/>
        <v>198534.65084015403</v>
      </c>
      <c r="BP128" s="8">
        <f t="shared" si="31"/>
        <v>81565.975951168875</v>
      </c>
      <c r="BQ128" s="8">
        <f t="shared" si="32"/>
        <v>116968.67488898516</v>
      </c>
      <c r="BR128" s="8">
        <f>BW128*WACC!$H$11/12</f>
        <v>1989.4863883833361</v>
      </c>
      <c r="BS128" s="8">
        <f t="shared" si="33"/>
        <v>114979.18850060183</v>
      </c>
      <c r="BT128" s="8"/>
      <c r="BU128" s="8">
        <f t="shared" si="34"/>
        <v>296728.14185784885</v>
      </c>
      <c r="BV128" s="8">
        <f t="shared" si="35"/>
        <v>296728.14185784885</v>
      </c>
      <c r="BW128" s="8">
        <f t="shared" si="36"/>
        <v>37348832.188799895</v>
      </c>
      <c r="BX128" s="8">
        <f>BW128*WACC!$H$12/12</f>
        <v>143847.88336717701</v>
      </c>
      <c r="BY128" s="8">
        <f t="shared" si="37"/>
        <v>28868.694866575184</v>
      </c>
    </row>
    <row r="129" spans="1:77" hidden="1" outlineLevel="1" x14ac:dyDescent="0.2">
      <c r="A129">
        <f t="shared" si="3"/>
        <v>2018</v>
      </c>
      <c r="B129" s="247">
        <v>43374</v>
      </c>
      <c r="C129" s="169">
        <v>0</v>
      </c>
      <c r="D129" s="169">
        <v>0</v>
      </c>
      <c r="E129" s="169">
        <v>290875.25729726511</v>
      </c>
      <c r="F129" s="169">
        <v>-43147.39657965798</v>
      </c>
      <c r="G129" s="169">
        <v>369.94387692307686</v>
      </c>
      <c r="H129" s="169">
        <v>333652.71000000002</v>
      </c>
      <c r="I129" s="169">
        <v>332894.15000000002</v>
      </c>
      <c r="J129" s="169">
        <v>758.56</v>
      </c>
      <c r="K129" s="169">
        <v>761262.4</v>
      </c>
      <c r="L129" s="169">
        <v>-2.3646862246096134E-11</v>
      </c>
      <c r="M129" s="169">
        <v>333652.71000000002</v>
      </c>
      <c r="N129" s="169">
        <v>427609.69</v>
      </c>
      <c r="O129" s="169">
        <v>0</v>
      </c>
      <c r="P129" s="169">
        <v>35007451.540000007</v>
      </c>
      <c r="Q129" s="169">
        <v>35007451.540000007</v>
      </c>
      <c r="R129" s="169">
        <v>327941.90000000002</v>
      </c>
      <c r="S129" s="169">
        <v>1695138.54</v>
      </c>
      <c r="T129" s="169">
        <v>26050.39000000013</v>
      </c>
      <c r="U129" s="169">
        <v>328362.12879989017</v>
      </c>
      <c r="V129" s="169">
        <v>13352.013419396128</v>
      </c>
      <c r="W129" s="267">
        <v>0</v>
      </c>
      <c r="X129" s="169">
        <v>0</v>
      </c>
      <c r="Y129" s="169">
        <v>439183.1</v>
      </c>
      <c r="Z129" s="169">
        <v>0</v>
      </c>
      <c r="AA129" s="169">
        <v>0</v>
      </c>
      <c r="AB129" s="169">
        <v>0</v>
      </c>
      <c r="AC129" s="169">
        <v>0</v>
      </c>
      <c r="AD129" s="169">
        <v>0</v>
      </c>
      <c r="AE129" s="169">
        <v>0</v>
      </c>
      <c r="AF129" s="169">
        <v>0</v>
      </c>
      <c r="AG129" s="169">
        <v>0</v>
      </c>
      <c r="AH129" s="169">
        <v>0</v>
      </c>
      <c r="AI129" s="169">
        <v>5966.3</v>
      </c>
      <c r="AJ129" s="169">
        <v>389673.57071666099</v>
      </c>
      <c r="AK129" s="169">
        <v>389673.57071666105</v>
      </c>
      <c r="AM129" s="15">
        <v>2</v>
      </c>
      <c r="AN129" s="338" t="str">
        <f>RevReqSumR!AB129</f>
        <v>Oct 2018 - Sep 2019</v>
      </c>
      <c r="AO129" s="276">
        <v>1</v>
      </c>
      <c r="AP129" s="8"/>
      <c r="AQ129" s="8">
        <f t="shared" si="45"/>
        <v>0</v>
      </c>
      <c r="AR129" s="8">
        <f t="shared" si="46"/>
        <v>0</v>
      </c>
      <c r="AS129" s="8">
        <f t="shared" si="47"/>
        <v>0</v>
      </c>
      <c r="AT129" s="8">
        <f t="shared" si="48"/>
        <v>35007451.540000007</v>
      </c>
      <c r="AU129" s="8">
        <v>0</v>
      </c>
      <c r="AW129" s="8">
        <f t="shared" si="49"/>
        <v>328362.12879989017</v>
      </c>
      <c r="AX129" s="8">
        <f t="shared" si="50"/>
        <v>0</v>
      </c>
      <c r="AY129" s="8">
        <f t="shared" si="51"/>
        <v>35335813.6687999</v>
      </c>
      <c r="AZ129" s="8">
        <f t="shared" si="52"/>
        <v>0</v>
      </c>
      <c r="BB129" s="8">
        <f t="shared" si="55"/>
        <v>18136636.402716585</v>
      </c>
      <c r="BC129" s="8">
        <f t="shared" si="55"/>
        <v>449047.52010310913</v>
      </c>
      <c r="BD129" s="8">
        <f t="shared" si="55"/>
        <v>16750129.745980209</v>
      </c>
      <c r="BE129" s="8">
        <f t="shared" si="53"/>
        <v>35335813.6687999</v>
      </c>
      <c r="BF129" s="8">
        <f t="shared" si="54"/>
        <v>0</v>
      </c>
      <c r="BH129" s="8">
        <f t="shared" si="38"/>
        <v>723326.28071666101</v>
      </c>
      <c r="BI129" s="8">
        <f t="shared" si="39"/>
        <v>445149.39999999997</v>
      </c>
      <c r="BJ129" s="8">
        <f t="shared" si="40"/>
        <v>0</v>
      </c>
      <c r="BK129" s="8">
        <f t="shared" si="41"/>
        <v>445149.39999999997</v>
      </c>
      <c r="BL129" s="8">
        <f t="shared" si="42"/>
        <v>278176.88071666105</v>
      </c>
      <c r="BM129" s="8">
        <f t="shared" si="43"/>
        <v>26050.39000000013</v>
      </c>
      <c r="BN129" s="8">
        <f>BW129*WACC!$H$10/12</f>
        <v>97551.302385559189</v>
      </c>
      <c r="BO129" s="8">
        <f t="shared" si="30"/>
        <v>206675.96833110199</v>
      </c>
      <c r="BP129" s="8">
        <f t="shared" si="31"/>
        <v>84910.754829149941</v>
      </c>
      <c r="BQ129" s="8">
        <f t="shared" si="32"/>
        <v>121765.21350195205</v>
      </c>
      <c r="BR129" s="8">
        <f>BW129*WACC!$H$11/12</f>
        <v>1976.4750825506705</v>
      </c>
      <c r="BS129" s="8">
        <f t="shared" si="33"/>
        <v>119788.73841940139</v>
      </c>
      <c r="BT129" s="8"/>
      <c r="BU129" s="8">
        <f t="shared" si="34"/>
        <v>304227.27071666118</v>
      </c>
      <c r="BV129" s="8">
        <f t="shared" si="35"/>
        <v>304227.27071666124</v>
      </c>
      <c r="BW129" s="8">
        <f t="shared" si="36"/>
        <v>37104569.608799897</v>
      </c>
      <c r="BX129" s="8">
        <f>BW129*WACC!$H$12/12</f>
        <v>142907.11352084854</v>
      </c>
      <c r="BY129" s="8">
        <f t="shared" si="37"/>
        <v>23118.375101447149</v>
      </c>
    </row>
    <row r="130" spans="1:77" hidden="1" outlineLevel="1" x14ac:dyDescent="0.2">
      <c r="A130">
        <f t="shared" si="3"/>
        <v>2018</v>
      </c>
      <c r="B130" s="247">
        <v>43405</v>
      </c>
      <c r="C130" s="169">
        <v>0</v>
      </c>
      <c r="D130" s="169">
        <v>0</v>
      </c>
      <c r="E130" s="169">
        <v>277756.89485774422</v>
      </c>
      <c r="F130" s="169">
        <v>-41215.065634563463</v>
      </c>
      <c r="G130" s="169">
        <v>323.32049230769229</v>
      </c>
      <c r="H130" s="169">
        <v>318648.64</v>
      </c>
      <c r="I130" s="169">
        <v>317985.68</v>
      </c>
      <c r="J130" s="169">
        <v>662.96</v>
      </c>
      <c r="K130" s="169">
        <v>588525</v>
      </c>
      <c r="L130" s="169">
        <v>77944.92</v>
      </c>
      <c r="M130" s="169">
        <v>318648.64</v>
      </c>
      <c r="N130" s="169">
        <v>347821.28</v>
      </c>
      <c r="O130" s="169">
        <v>0</v>
      </c>
      <c r="P130" s="169">
        <v>34659630.260000005</v>
      </c>
      <c r="Q130" s="169">
        <v>34659630.260000005</v>
      </c>
      <c r="R130" s="169">
        <v>254688.84</v>
      </c>
      <c r="S130" s="169">
        <v>0</v>
      </c>
      <c r="T130" s="169">
        <v>0</v>
      </c>
      <c r="U130" s="169">
        <v>583050.96879989014</v>
      </c>
      <c r="V130" s="169">
        <v>2673.2717225413708</v>
      </c>
      <c r="W130" s="267">
        <v>4615.1099999999997</v>
      </c>
      <c r="X130" s="169">
        <v>0</v>
      </c>
      <c r="Y130" s="169">
        <v>333306.42</v>
      </c>
      <c r="Z130" s="169">
        <v>0</v>
      </c>
      <c r="AA130" s="169">
        <v>0</v>
      </c>
      <c r="AB130" s="169">
        <v>0</v>
      </c>
      <c r="AC130" s="169">
        <v>0</v>
      </c>
      <c r="AD130" s="169">
        <v>0</v>
      </c>
      <c r="AE130" s="169">
        <v>0</v>
      </c>
      <c r="AF130" s="169">
        <v>0</v>
      </c>
      <c r="AG130" s="169">
        <v>0</v>
      </c>
      <c r="AH130" s="169">
        <v>0</v>
      </c>
      <c r="AI130" s="169">
        <v>7101.48</v>
      </c>
      <c r="AJ130" s="169">
        <v>306804.53658028552</v>
      </c>
      <c r="AK130" s="169">
        <v>306804.53658028558</v>
      </c>
      <c r="AM130" s="15">
        <v>2</v>
      </c>
      <c r="AN130" s="338" t="str">
        <f>RevReqSumR!AB130</f>
        <v>Oct 2018 - Sep 2019</v>
      </c>
      <c r="AO130" s="276">
        <v>1</v>
      </c>
      <c r="AP130" s="8"/>
      <c r="AQ130" s="8">
        <f t="shared" si="45"/>
        <v>0</v>
      </c>
      <c r="AR130" s="8">
        <f t="shared" si="46"/>
        <v>0</v>
      </c>
      <c r="AS130" s="8">
        <f t="shared" si="47"/>
        <v>0</v>
      </c>
      <c r="AT130" s="8">
        <f t="shared" si="48"/>
        <v>34659630.260000005</v>
      </c>
      <c r="AU130" s="8">
        <v>0</v>
      </c>
      <c r="AW130" s="8">
        <f t="shared" si="49"/>
        <v>583050.96879989014</v>
      </c>
      <c r="AX130" s="8">
        <f t="shared" si="50"/>
        <v>0</v>
      </c>
      <c r="AY130" s="8">
        <f t="shared" si="51"/>
        <v>35242681.228799894</v>
      </c>
      <c r="AZ130" s="8">
        <f t="shared" si="52"/>
        <v>0</v>
      </c>
      <c r="BB130" s="8">
        <f t="shared" si="55"/>
        <v>18088834.780899979</v>
      </c>
      <c r="BC130" s="8">
        <f t="shared" si="55"/>
        <v>447863.99305558909</v>
      </c>
      <c r="BD130" s="8">
        <f t="shared" si="55"/>
        <v>16705982.454844328</v>
      </c>
      <c r="BE130" s="8">
        <f t="shared" si="53"/>
        <v>35242681.228799894</v>
      </c>
      <c r="BF130" s="8">
        <f t="shared" si="54"/>
        <v>0</v>
      </c>
      <c r="BH130" s="8">
        <f t="shared" si="38"/>
        <v>625453.17658028554</v>
      </c>
      <c r="BI130" s="8">
        <f t="shared" si="39"/>
        <v>345023.01</v>
      </c>
      <c r="BJ130" s="8">
        <f t="shared" si="40"/>
        <v>0</v>
      </c>
      <c r="BK130" s="8">
        <f t="shared" si="41"/>
        <v>345023.01</v>
      </c>
      <c r="BL130" s="8">
        <f t="shared" si="42"/>
        <v>280430.16658028553</v>
      </c>
      <c r="BM130" s="8">
        <f t="shared" si="43"/>
        <v>0</v>
      </c>
      <c r="BN130" s="8">
        <f>BW130*WACC!$H$10/12</f>
        <v>92901.081472923353</v>
      </c>
      <c r="BO130" s="8">
        <f t="shared" si="30"/>
        <v>187529.08510736219</v>
      </c>
      <c r="BP130" s="8">
        <f t="shared" si="31"/>
        <v>77044.449325508685</v>
      </c>
      <c r="BQ130" s="8">
        <f t="shared" si="32"/>
        <v>110484.6357818535</v>
      </c>
      <c r="BR130" s="8">
        <f>BW130*WACC!$H$11/12</f>
        <v>1882.2575217655324</v>
      </c>
      <c r="BS130" s="8">
        <f t="shared" si="33"/>
        <v>108602.37826008796</v>
      </c>
      <c r="BT130" s="8"/>
      <c r="BU130" s="8">
        <f t="shared" si="34"/>
        <v>280430.16658028553</v>
      </c>
      <c r="BV130" s="8">
        <f t="shared" si="35"/>
        <v>280430.16658028559</v>
      </c>
      <c r="BW130" s="8">
        <f t="shared" si="36"/>
        <v>35335813.6687999</v>
      </c>
      <c r="BX130" s="8">
        <f>BW130*WACC!$H$12/12</f>
        <v>136094.80418608923</v>
      </c>
      <c r="BY130" s="8">
        <f t="shared" si="37"/>
        <v>27492.425926001262</v>
      </c>
    </row>
    <row r="131" spans="1:77" hidden="1" outlineLevel="1" x14ac:dyDescent="0.2">
      <c r="A131">
        <f t="shared" si="3"/>
        <v>2018</v>
      </c>
      <c r="B131" s="247">
        <v>43435</v>
      </c>
      <c r="C131" s="169">
        <v>0</v>
      </c>
      <c r="D131" s="169">
        <v>0</v>
      </c>
      <c r="E131" s="169">
        <v>284510.6328754414</v>
      </c>
      <c r="F131" s="169">
        <v>-42228.537893789391</v>
      </c>
      <c r="G131" s="169">
        <v>306.27076923076919</v>
      </c>
      <c r="H131" s="169">
        <v>326432.90000000002</v>
      </c>
      <c r="I131" s="169">
        <v>325804.90000000002</v>
      </c>
      <c r="J131" s="169">
        <v>628</v>
      </c>
      <c r="K131" s="169">
        <v>452675</v>
      </c>
      <c r="L131" s="169">
        <v>11350.08</v>
      </c>
      <c r="M131" s="169">
        <v>326432.90000000002</v>
      </c>
      <c r="N131" s="169">
        <v>137592.18</v>
      </c>
      <c r="O131" s="169">
        <v>0</v>
      </c>
      <c r="P131" s="169">
        <v>34522038.080000006</v>
      </c>
      <c r="Q131" s="169">
        <v>34522038.080000006</v>
      </c>
      <c r="R131" s="169">
        <v>206963.01</v>
      </c>
      <c r="S131" s="169">
        <v>625026</v>
      </c>
      <c r="T131" s="169">
        <v>42395.260000000009</v>
      </c>
      <c r="U131" s="169">
        <v>207383.23879989015</v>
      </c>
      <c r="V131" s="169">
        <v>-12885.505420234009</v>
      </c>
      <c r="W131" s="267">
        <v>0</v>
      </c>
      <c r="X131" s="169">
        <v>0</v>
      </c>
      <c r="Y131" s="169">
        <v>245711.99</v>
      </c>
      <c r="Z131" s="169">
        <v>0</v>
      </c>
      <c r="AA131" s="169">
        <v>0</v>
      </c>
      <c r="AB131" s="169">
        <v>0</v>
      </c>
      <c r="AC131" s="169">
        <v>0</v>
      </c>
      <c r="AD131" s="169">
        <v>0</v>
      </c>
      <c r="AE131" s="169">
        <v>0</v>
      </c>
      <c r="AF131" s="169">
        <v>0</v>
      </c>
      <c r="AG131" s="169">
        <v>0</v>
      </c>
      <c r="AH131" s="169">
        <v>0</v>
      </c>
      <c r="AI131" s="169">
        <v>7482.97</v>
      </c>
      <c r="AJ131" s="169">
        <v>155991.92745520736</v>
      </c>
      <c r="AK131" s="169">
        <v>155991.92745520736</v>
      </c>
      <c r="AM131" s="15">
        <v>1</v>
      </c>
      <c r="AN131" s="338" t="str">
        <f>RevReqSumR!AB131</f>
        <v>Oct 2018 - Sep 2019</v>
      </c>
      <c r="AO131" s="276">
        <v>1</v>
      </c>
      <c r="AP131" s="8"/>
      <c r="AQ131" s="8">
        <f t="shared" si="45"/>
        <v>0</v>
      </c>
      <c r="AR131" s="8">
        <f t="shared" si="46"/>
        <v>0</v>
      </c>
      <c r="AS131" s="8">
        <f t="shared" si="47"/>
        <v>0</v>
      </c>
      <c r="AT131" s="8">
        <f t="shared" si="48"/>
        <v>34522038.080000006</v>
      </c>
      <c r="AU131" s="8">
        <v>0</v>
      </c>
      <c r="AW131" s="8">
        <f t="shared" si="49"/>
        <v>207383.23879989015</v>
      </c>
      <c r="AX131" s="8">
        <f t="shared" si="50"/>
        <v>0</v>
      </c>
      <c r="AY131" s="8">
        <f t="shared" si="51"/>
        <v>34729421.318799898</v>
      </c>
      <c r="AZ131" s="8">
        <f t="shared" si="52"/>
        <v>0</v>
      </c>
      <c r="BB131" s="8">
        <f t="shared" si="55"/>
        <v>17825396.433193833</v>
      </c>
      <c r="BC131" s="8">
        <f t="shared" si="55"/>
        <v>441341.48611930915</v>
      </c>
      <c r="BD131" s="8">
        <f t="shared" si="55"/>
        <v>16462683.399486758</v>
      </c>
      <c r="BE131" s="8">
        <f t="shared" si="53"/>
        <v>34729421.318799898</v>
      </c>
      <c r="BF131" s="8">
        <f t="shared" si="54"/>
        <v>0</v>
      </c>
      <c r="BH131" s="8">
        <f t="shared" si="38"/>
        <v>482424.82745520736</v>
      </c>
      <c r="BI131" s="8">
        <f t="shared" si="39"/>
        <v>253194.96</v>
      </c>
      <c r="BJ131" s="8">
        <f t="shared" si="40"/>
        <v>0</v>
      </c>
      <c r="BK131" s="8">
        <f t="shared" si="41"/>
        <v>253194.96</v>
      </c>
      <c r="BL131" s="8">
        <f t="shared" si="42"/>
        <v>229229.86745520736</v>
      </c>
      <c r="BM131" s="8">
        <f t="shared" si="43"/>
        <v>42395.260000000009</v>
      </c>
      <c r="BN131" s="8">
        <f>BW131*WACC!$H$10/12</f>
        <v>92656.227782067144</v>
      </c>
      <c r="BO131" s="8">
        <f t="shared" si="30"/>
        <v>178968.89967314026</v>
      </c>
      <c r="BP131" s="8">
        <f t="shared" si="31"/>
        <v>73527.582741712948</v>
      </c>
      <c r="BQ131" s="8">
        <f t="shared" si="32"/>
        <v>105441.31693142731</v>
      </c>
      <c r="BR131" s="8">
        <f>BW131*WACC!$H$11/12</f>
        <v>1877.2965708913443</v>
      </c>
      <c r="BS131" s="8">
        <f t="shared" si="33"/>
        <v>103564.02036053597</v>
      </c>
      <c r="BT131" s="8"/>
      <c r="BU131" s="8">
        <f t="shared" si="34"/>
        <v>271625.1274552074</v>
      </c>
      <c r="BV131" s="8">
        <f t="shared" si="35"/>
        <v>271625.1274552074</v>
      </c>
      <c r="BW131" s="8">
        <f t="shared" si="36"/>
        <v>35242681.228799894</v>
      </c>
      <c r="BX131" s="8">
        <f>BW131*WACC!$H$12/12</f>
        <v>135736.10744561016</v>
      </c>
      <c r="BY131" s="8">
        <f t="shared" si="37"/>
        <v>32172.087085074192</v>
      </c>
    </row>
    <row r="132" spans="1:77" hidden="1" outlineLevel="1" x14ac:dyDescent="0.2">
      <c r="A132">
        <f t="shared" si="3"/>
        <v>2019</v>
      </c>
      <c r="B132" s="247">
        <v>43466</v>
      </c>
      <c r="C132" s="169">
        <v>0</v>
      </c>
      <c r="D132" s="169">
        <v>0</v>
      </c>
      <c r="E132" s="169">
        <v>283154.8968534653</v>
      </c>
      <c r="F132" s="169">
        <v>-42030.905346534666</v>
      </c>
      <c r="G132" s="169">
        <v>296.90219999999999</v>
      </c>
      <c r="H132" s="169">
        <v>324888.89999999997</v>
      </c>
      <c r="I132" s="169">
        <v>324280.11</v>
      </c>
      <c r="J132" s="169">
        <v>608.79000000000008</v>
      </c>
      <c r="K132" s="169">
        <v>384275</v>
      </c>
      <c r="L132" s="169">
        <v>74743.58</v>
      </c>
      <c r="M132" s="169">
        <v>324888.89999999997</v>
      </c>
      <c r="N132" s="169">
        <v>134129.68000000005</v>
      </c>
      <c r="O132" s="169">
        <v>0</v>
      </c>
      <c r="P132" s="169">
        <v>34387908.400000006</v>
      </c>
      <c r="Q132" s="169">
        <v>34387908.400000006</v>
      </c>
      <c r="R132" s="169">
        <v>163790.14000000001</v>
      </c>
      <c r="S132" s="169">
        <v>0</v>
      </c>
      <c r="T132" s="169">
        <v>0</v>
      </c>
      <c r="U132" s="169">
        <v>371173.37879989017</v>
      </c>
      <c r="V132" s="169">
        <v>1742.4649720947587</v>
      </c>
      <c r="W132" s="267">
        <v>4532.28</v>
      </c>
      <c r="X132" s="169">
        <v>0</v>
      </c>
      <c r="Y132" s="169">
        <v>220484.86</v>
      </c>
      <c r="Z132" s="169">
        <v>0</v>
      </c>
      <c r="AA132" s="169">
        <v>0</v>
      </c>
      <c r="AB132" s="169">
        <v>0</v>
      </c>
      <c r="AC132" s="169">
        <v>0</v>
      </c>
      <c r="AD132" s="169">
        <v>0</v>
      </c>
      <c r="AE132" s="169">
        <v>0</v>
      </c>
      <c r="AF132" s="169">
        <v>0</v>
      </c>
      <c r="AG132" s="169">
        <v>0</v>
      </c>
      <c r="AH132" s="169">
        <v>0</v>
      </c>
      <c r="AI132" s="169">
        <v>8038.46</v>
      </c>
      <c r="AJ132" s="169">
        <v>193064.06182556006</v>
      </c>
      <c r="AK132" s="169">
        <v>193064.06182556006</v>
      </c>
      <c r="AM132" s="15">
        <v>2</v>
      </c>
      <c r="AN132" s="338" t="str">
        <f>RevReqSumR!AB132</f>
        <v>Oct 2018 - Sep 2019</v>
      </c>
      <c r="AO132" s="276">
        <v>1</v>
      </c>
      <c r="AP132" s="8"/>
      <c r="AQ132" s="8">
        <f t="shared" si="45"/>
        <v>0</v>
      </c>
      <c r="AR132" s="8">
        <f t="shared" si="46"/>
        <v>0</v>
      </c>
      <c r="AS132" s="8">
        <f t="shared" si="47"/>
        <v>0</v>
      </c>
      <c r="AT132" s="8">
        <f t="shared" si="48"/>
        <v>34387908.400000006</v>
      </c>
      <c r="AU132" s="8">
        <v>0</v>
      </c>
      <c r="AW132" s="8">
        <f t="shared" si="49"/>
        <v>371173.37879989017</v>
      </c>
      <c r="AX132" s="8">
        <f t="shared" si="50"/>
        <v>0</v>
      </c>
      <c r="AY132" s="8">
        <f t="shared" si="51"/>
        <v>34759081.778799899</v>
      </c>
      <c r="AZ132" s="8">
        <f t="shared" si="52"/>
        <v>0</v>
      </c>
      <c r="BB132" s="8">
        <f t="shared" si="55"/>
        <v>17840620.109195732</v>
      </c>
      <c r="BC132" s="8">
        <f t="shared" si="55"/>
        <v>441718.41124498914</v>
      </c>
      <c r="BD132" s="8">
        <f t="shared" si="55"/>
        <v>16476743.258359179</v>
      </c>
      <c r="BE132" s="8">
        <f t="shared" si="53"/>
        <v>34759081.778799899</v>
      </c>
      <c r="BF132" s="8">
        <f t="shared" si="54"/>
        <v>0</v>
      </c>
      <c r="BH132" s="8">
        <f t="shared" si="38"/>
        <v>517952.96182556002</v>
      </c>
      <c r="BI132" s="8">
        <f t="shared" si="39"/>
        <v>233055.59999999998</v>
      </c>
      <c r="BJ132" s="8">
        <f t="shared" si="40"/>
        <v>0</v>
      </c>
      <c r="BK132" s="8">
        <f t="shared" si="41"/>
        <v>233055.59999999998</v>
      </c>
      <c r="BL132" s="8">
        <f t="shared" si="42"/>
        <v>284897.36182556004</v>
      </c>
      <c r="BM132" s="8">
        <f t="shared" si="43"/>
        <v>0</v>
      </c>
      <c r="BN132" s="8">
        <f>BW132*WACC!$H$10/12</f>
        <v>91306.820600938707</v>
      </c>
      <c r="BO132" s="8">
        <f t="shared" si="30"/>
        <v>193590.54122462135</v>
      </c>
      <c r="BP132" s="8">
        <f t="shared" si="31"/>
        <v>79534.737956723431</v>
      </c>
      <c r="BQ132" s="8">
        <f t="shared" si="32"/>
        <v>114055.80326789792</v>
      </c>
      <c r="BR132" s="8">
        <f>BW132*WACC!$H$11/12</f>
        <v>1849.9563959834375</v>
      </c>
      <c r="BS132" s="8">
        <f t="shared" si="33"/>
        <v>112205.84687191449</v>
      </c>
      <c r="BT132" s="8"/>
      <c r="BU132" s="8">
        <f t="shared" si="34"/>
        <v>284897.36182556004</v>
      </c>
      <c r="BV132" s="8">
        <f t="shared" si="35"/>
        <v>284897.36182556004</v>
      </c>
      <c r="BW132" s="8">
        <f t="shared" si="36"/>
        <v>34729421.318799898</v>
      </c>
      <c r="BX132" s="8">
        <f>BW132*WACC!$H$12/12</f>
        <v>133759.30262082993</v>
      </c>
      <c r="BY132" s="8">
        <f t="shared" si="37"/>
        <v>21553.455748915439</v>
      </c>
    </row>
    <row r="133" spans="1:77" hidden="1" outlineLevel="1" x14ac:dyDescent="0.2">
      <c r="A133">
        <f t="shared" si="3"/>
        <v>2019</v>
      </c>
      <c r="B133" s="247">
        <v>43497</v>
      </c>
      <c r="C133" s="169">
        <v>0</v>
      </c>
      <c r="D133" s="169">
        <v>0</v>
      </c>
      <c r="E133" s="169">
        <v>264345.98997828702</v>
      </c>
      <c r="F133" s="169">
        <v>-39248.918667866797</v>
      </c>
      <c r="G133" s="169">
        <v>255.23864615384613</v>
      </c>
      <c r="H133" s="169">
        <v>303339.67</v>
      </c>
      <c r="I133" s="169">
        <v>302816.31</v>
      </c>
      <c r="J133" s="169">
        <v>523.36</v>
      </c>
      <c r="K133" s="169">
        <v>476900</v>
      </c>
      <c r="L133" s="169">
        <v>149862.5</v>
      </c>
      <c r="M133" s="169">
        <v>303339.67</v>
      </c>
      <c r="N133" s="169">
        <v>323422.83</v>
      </c>
      <c r="O133" s="169">
        <v>0</v>
      </c>
      <c r="P133" s="169">
        <v>34064485.570000008</v>
      </c>
      <c r="Q133" s="169">
        <v>34064485.570000008</v>
      </c>
      <c r="R133" s="169">
        <v>198371.6</v>
      </c>
      <c r="S133" s="169">
        <v>0</v>
      </c>
      <c r="T133" s="169">
        <v>0</v>
      </c>
      <c r="U133" s="169">
        <v>569544.97879989014</v>
      </c>
      <c r="V133" s="169">
        <v>2802.2091075606213</v>
      </c>
      <c r="W133" s="267">
        <v>0</v>
      </c>
      <c r="X133" s="169">
        <v>0</v>
      </c>
      <c r="Y133" s="169">
        <v>273670.32</v>
      </c>
      <c r="Z133" s="169">
        <v>0</v>
      </c>
      <c r="AA133" s="169">
        <v>0</v>
      </c>
      <c r="AB133" s="169">
        <v>0</v>
      </c>
      <c r="AC133" s="169">
        <v>0</v>
      </c>
      <c r="AD133" s="169">
        <v>0</v>
      </c>
      <c r="AE133" s="169">
        <v>0</v>
      </c>
      <c r="AF133" s="169">
        <v>0</v>
      </c>
      <c r="AG133" s="169">
        <v>0</v>
      </c>
      <c r="AH133" s="169">
        <v>0</v>
      </c>
      <c r="AI133" s="169">
        <v>6898.05</v>
      </c>
      <c r="AJ133" s="169">
        <v>244376.8990858476</v>
      </c>
      <c r="AK133" s="169">
        <v>244376.89908584766</v>
      </c>
      <c r="AM133" s="15">
        <v>2</v>
      </c>
      <c r="AN133" s="338" t="str">
        <f>RevReqSumR!AB133</f>
        <v>Oct 2018 - Sep 2019</v>
      </c>
      <c r="AO133" s="276">
        <v>1</v>
      </c>
      <c r="AP133" s="8"/>
      <c r="AQ133" s="8">
        <f t="shared" si="45"/>
        <v>0</v>
      </c>
      <c r="AR133" s="8">
        <f t="shared" si="46"/>
        <v>0</v>
      </c>
      <c r="AS133" s="8">
        <f t="shared" si="47"/>
        <v>0</v>
      </c>
      <c r="AT133" s="8">
        <f t="shared" si="48"/>
        <v>34064485.570000008</v>
      </c>
      <c r="AU133" s="8">
        <v>0</v>
      </c>
      <c r="AW133" s="8">
        <f t="shared" si="49"/>
        <v>569544.97879989014</v>
      </c>
      <c r="AX133" s="8">
        <f t="shared" si="50"/>
        <v>0</v>
      </c>
      <c r="AY133" s="8">
        <f t="shared" si="51"/>
        <v>34634030.548799895</v>
      </c>
      <c r="AZ133" s="8">
        <f t="shared" si="52"/>
        <v>0</v>
      </c>
      <c r="BB133" s="8">
        <f t="shared" si="55"/>
        <v>17776435.689629782</v>
      </c>
      <c r="BC133" s="8">
        <f t="shared" si="55"/>
        <v>440129.26021414908</v>
      </c>
      <c r="BD133" s="8">
        <f t="shared" si="55"/>
        <v>16417465.598955967</v>
      </c>
      <c r="BE133" s="8">
        <f t="shared" si="53"/>
        <v>34634030.548799902</v>
      </c>
      <c r="BF133" s="8">
        <f t="shared" si="54"/>
        <v>0</v>
      </c>
      <c r="BH133" s="8">
        <f t="shared" si="38"/>
        <v>547716.56908584759</v>
      </c>
      <c r="BI133" s="8">
        <f t="shared" si="39"/>
        <v>280568.37</v>
      </c>
      <c r="BJ133" s="8">
        <f t="shared" si="40"/>
        <v>0</v>
      </c>
      <c r="BK133" s="8">
        <f t="shared" si="41"/>
        <v>280568.37</v>
      </c>
      <c r="BL133" s="8">
        <f t="shared" si="42"/>
        <v>267148.19908584759</v>
      </c>
      <c r="BM133" s="8">
        <f t="shared" si="43"/>
        <v>0</v>
      </c>
      <c r="BN133" s="8">
        <f>BW133*WACC!$H$10/12</f>
        <v>91384.800659267392</v>
      </c>
      <c r="BO133" s="8">
        <f t="shared" si="30"/>
        <v>175763.39842658018</v>
      </c>
      <c r="BP133" s="8">
        <f t="shared" si="31"/>
        <v>72210.634609576198</v>
      </c>
      <c r="BQ133" s="8">
        <f t="shared" si="32"/>
        <v>103552.76381700399</v>
      </c>
      <c r="BR133" s="8">
        <f>BW133*WACC!$H$11/12</f>
        <v>1851.5363404685795</v>
      </c>
      <c r="BS133" s="8">
        <f t="shared" si="33"/>
        <v>101701.22747653541</v>
      </c>
      <c r="BT133" s="8"/>
      <c r="BU133" s="8">
        <f t="shared" si="34"/>
        <v>267148.19908584759</v>
      </c>
      <c r="BV133" s="8">
        <f t="shared" si="35"/>
        <v>267148.19908584765</v>
      </c>
      <c r="BW133" s="8">
        <f t="shared" si="36"/>
        <v>34759081.778799899</v>
      </c>
      <c r="BX133" s="8">
        <f>BW133*WACC!$H$12/12</f>
        <v>133873.53897416833</v>
      </c>
      <c r="BY133" s="8">
        <f t="shared" si="37"/>
        <v>32172.311497632923</v>
      </c>
    </row>
    <row r="134" spans="1:77" hidden="1" outlineLevel="1" x14ac:dyDescent="0.2">
      <c r="A134">
        <f t="shared" si="3"/>
        <v>2019</v>
      </c>
      <c r="B134" s="247">
        <v>43525</v>
      </c>
      <c r="C134" s="169">
        <v>0</v>
      </c>
      <c r="D134" s="169">
        <v>0</v>
      </c>
      <c r="E134" s="169">
        <v>285749.16782788892</v>
      </c>
      <c r="F134" s="169">
        <v>-42428.8288028803</v>
      </c>
      <c r="G134" s="169">
        <v>271.36663076923071</v>
      </c>
      <c r="H134" s="169">
        <v>327906.63</v>
      </c>
      <c r="I134" s="169">
        <v>327350.2</v>
      </c>
      <c r="J134" s="169">
        <v>556.42999999999995</v>
      </c>
      <c r="K134" s="169">
        <v>570000</v>
      </c>
      <c r="L134" s="169">
        <v>26599.89</v>
      </c>
      <c r="M134" s="169">
        <v>327906.63</v>
      </c>
      <c r="N134" s="169">
        <v>268693.26</v>
      </c>
      <c r="O134" s="169">
        <v>0</v>
      </c>
      <c r="P134" s="169">
        <v>33795792.31000001</v>
      </c>
      <c r="Q134" s="169">
        <v>33795792.31000001</v>
      </c>
      <c r="R134" s="169">
        <v>244764</v>
      </c>
      <c r="S134" s="169">
        <v>627918</v>
      </c>
      <c r="T134" s="169">
        <v>58793.25</v>
      </c>
      <c r="U134" s="169">
        <v>245184.22879989014</v>
      </c>
      <c r="V134" s="169">
        <v>3163.242014916676</v>
      </c>
      <c r="W134" s="267">
        <v>0</v>
      </c>
      <c r="X134" s="169">
        <v>0</v>
      </c>
      <c r="Y134" s="169">
        <v>320911.77</v>
      </c>
      <c r="Z134" s="169">
        <v>0</v>
      </c>
      <c r="AA134" s="169">
        <v>0</v>
      </c>
      <c r="AB134" s="169">
        <v>0</v>
      </c>
      <c r="AC134" s="169">
        <v>0</v>
      </c>
      <c r="AD134" s="169">
        <v>0</v>
      </c>
      <c r="AE134" s="169">
        <v>0</v>
      </c>
      <c r="AF134" s="169">
        <v>0</v>
      </c>
      <c r="AG134" s="169">
        <v>0</v>
      </c>
      <c r="AH134" s="169">
        <v>0</v>
      </c>
      <c r="AI134" s="169">
        <v>8221.7199999999993</v>
      </c>
      <c r="AJ134" s="169">
        <v>231346.01984280566</v>
      </c>
      <c r="AK134" s="169">
        <v>231346.01984280563</v>
      </c>
      <c r="AM134" s="15">
        <v>2</v>
      </c>
      <c r="AN134" s="338" t="str">
        <f>RevReqSumR!AB134</f>
        <v>Oct 2018 - Sep 2019</v>
      </c>
      <c r="AO134" s="276">
        <v>1</v>
      </c>
      <c r="AP134" s="8"/>
      <c r="AQ134" s="8">
        <f t="shared" si="45"/>
        <v>0</v>
      </c>
      <c r="AR134" s="8">
        <f t="shared" si="46"/>
        <v>0</v>
      </c>
      <c r="AS134" s="8">
        <f t="shared" si="47"/>
        <v>0</v>
      </c>
      <c r="AT134" s="8">
        <f t="shared" si="48"/>
        <v>33795792.31000001</v>
      </c>
      <c r="AU134" s="8">
        <v>0</v>
      </c>
      <c r="AW134" s="8">
        <f t="shared" si="49"/>
        <v>245184.22879989014</v>
      </c>
      <c r="AX134" s="8">
        <f t="shared" si="50"/>
        <v>0</v>
      </c>
      <c r="AY134" s="8">
        <f t="shared" si="51"/>
        <v>34040976.538799897</v>
      </c>
      <c r="AZ134" s="8">
        <f t="shared" si="52"/>
        <v>0</v>
      </c>
      <c r="BB134" s="8">
        <f t="shared" si="55"/>
        <v>17472041.823187131</v>
      </c>
      <c r="BC134" s="8">
        <f t="shared" si="55"/>
        <v>432592.72985506913</v>
      </c>
      <c r="BD134" s="8">
        <f t="shared" si="55"/>
        <v>16136341.985757697</v>
      </c>
      <c r="BE134" s="8">
        <f t="shared" si="53"/>
        <v>34040976.538799897</v>
      </c>
      <c r="BF134" s="8">
        <f t="shared" si="54"/>
        <v>0</v>
      </c>
      <c r="BH134" s="8">
        <f t="shared" si="38"/>
        <v>559252.64984280569</v>
      </c>
      <c r="BI134" s="8">
        <f t="shared" si="39"/>
        <v>329133.49</v>
      </c>
      <c r="BJ134" s="8">
        <f t="shared" si="40"/>
        <v>0</v>
      </c>
      <c r="BK134" s="8">
        <f t="shared" si="41"/>
        <v>329133.49</v>
      </c>
      <c r="BL134" s="8">
        <f t="shared" si="42"/>
        <v>230119.1598428057</v>
      </c>
      <c r="BM134" s="8">
        <f t="shared" si="43"/>
        <v>58793.25</v>
      </c>
      <c r="BN134" s="8">
        <f>BW134*WACC!$H$10/12</f>
        <v>91056.029554251712</v>
      </c>
      <c r="BO134" s="8">
        <f t="shared" si="30"/>
        <v>197856.38028855401</v>
      </c>
      <c r="BP134" s="8">
        <f t="shared" si="31"/>
        <v>81287.315277749527</v>
      </c>
      <c r="BQ134" s="8">
        <f t="shared" si="32"/>
        <v>116569.06501080448</v>
      </c>
      <c r="BR134" s="8">
        <f>BW134*WACC!$H$11/12</f>
        <v>1844.8751490643083</v>
      </c>
      <c r="BS134" s="8">
        <f t="shared" si="33"/>
        <v>114724.18986174017</v>
      </c>
      <c r="BT134" s="8"/>
      <c r="BU134" s="8">
        <f t="shared" si="34"/>
        <v>288912.4098428057</v>
      </c>
      <c r="BV134" s="8">
        <f t="shared" si="35"/>
        <v>288912.40984280559</v>
      </c>
      <c r="BW134" s="8">
        <f t="shared" si="36"/>
        <v>34634030.548799895</v>
      </c>
      <c r="BX134" s="8">
        <f>BW134*WACC!$H$12/12</f>
        <v>133391.90799151725</v>
      </c>
      <c r="BY134" s="8">
        <f t="shared" si="37"/>
        <v>18667.718129777073</v>
      </c>
    </row>
    <row r="135" spans="1:77" hidden="1" outlineLevel="1" x14ac:dyDescent="0.2">
      <c r="A135">
        <f t="shared" si="3"/>
        <v>2019</v>
      </c>
      <c r="B135" s="247">
        <v>43556</v>
      </c>
      <c r="C135" s="169">
        <v>0</v>
      </c>
      <c r="D135" s="169">
        <v>0</v>
      </c>
      <c r="E135" s="169">
        <v>268398.92399137298</v>
      </c>
      <c r="F135" s="169">
        <v>-39858.738577857795</v>
      </c>
      <c r="G135" s="169">
        <v>241.41256923076921</v>
      </c>
      <c r="H135" s="169">
        <v>308016.25</v>
      </c>
      <c r="I135" s="169">
        <v>307521.24</v>
      </c>
      <c r="J135" s="169">
        <v>495.01</v>
      </c>
      <c r="K135" s="169">
        <v>769975</v>
      </c>
      <c r="L135" s="169">
        <v>1592.16</v>
      </c>
      <c r="M135" s="169">
        <v>308016.25</v>
      </c>
      <c r="N135" s="169">
        <v>463550.91000000003</v>
      </c>
      <c r="O135" s="169">
        <v>0</v>
      </c>
      <c r="P135" s="169">
        <v>33332241.40000001</v>
      </c>
      <c r="Q135" s="169">
        <v>33332241.40000001</v>
      </c>
      <c r="R135" s="169">
        <v>332402.26</v>
      </c>
      <c r="S135" s="169">
        <v>0</v>
      </c>
      <c r="T135" s="169">
        <v>0</v>
      </c>
      <c r="U135" s="169">
        <v>577586.48879989015</v>
      </c>
      <c r="V135" s="169">
        <v>4537.906539429041</v>
      </c>
      <c r="W135" s="267">
        <v>3881.46</v>
      </c>
      <c r="X135" s="169">
        <v>0</v>
      </c>
      <c r="Y135" s="169">
        <v>437572.74</v>
      </c>
      <c r="Z135" s="169">
        <v>0</v>
      </c>
      <c r="AA135" s="169">
        <v>0</v>
      </c>
      <c r="AB135" s="169">
        <v>0</v>
      </c>
      <c r="AC135" s="169">
        <v>0</v>
      </c>
      <c r="AD135" s="169">
        <v>0</v>
      </c>
      <c r="AE135" s="169">
        <v>0</v>
      </c>
      <c r="AF135" s="169">
        <v>0</v>
      </c>
      <c r="AG135" s="169">
        <v>0</v>
      </c>
      <c r="AH135" s="169">
        <v>0</v>
      </c>
      <c r="AI135" s="169">
        <v>7601.91</v>
      </c>
      <c r="AJ135" s="169">
        <v>413976.69053080207</v>
      </c>
      <c r="AK135" s="169">
        <v>413976.69053080201</v>
      </c>
      <c r="AM135" s="15">
        <v>2</v>
      </c>
      <c r="AN135" s="338" t="str">
        <f>RevReqSumR!AB135</f>
        <v>Oct 2018 - Sep 2019</v>
      </c>
      <c r="AO135" s="276">
        <v>1</v>
      </c>
      <c r="AP135" s="8"/>
      <c r="AQ135" s="8">
        <f t="shared" si="45"/>
        <v>0</v>
      </c>
      <c r="AR135" s="8">
        <f t="shared" si="46"/>
        <v>0</v>
      </c>
      <c r="AS135" s="8">
        <f t="shared" si="47"/>
        <v>0</v>
      </c>
      <c r="AT135" s="8">
        <f t="shared" si="48"/>
        <v>33332241.40000001</v>
      </c>
      <c r="AU135" s="8">
        <v>0</v>
      </c>
      <c r="AW135" s="8">
        <f t="shared" si="49"/>
        <v>577586.48879989015</v>
      </c>
      <c r="AX135" s="8">
        <f t="shared" si="50"/>
        <v>0</v>
      </c>
      <c r="AY135" s="8">
        <f t="shared" si="51"/>
        <v>33909827.888799898</v>
      </c>
      <c r="AZ135" s="8">
        <f t="shared" si="52"/>
        <v>0</v>
      </c>
      <c r="BB135" s="8">
        <f t="shared" si="55"/>
        <v>17404727.811344884</v>
      </c>
      <c r="BC135" s="8">
        <f t="shared" si="55"/>
        <v>430926.0928108691</v>
      </c>
      <c r="BD135" s="8">
        <f t="shared" si="55"/>
        <v>16074173.984644148</v>
      </c>
      <c r="BE135" s="8">
        <f t="shared" si="53"/>
        <v>33909827.888799906</v>
      </c>
      <c r="BF135" s="8">
        <f t="shared" si="54"/>
        <v>0</v>
      </c>
      <c r="BH135" s="8">
        <f t="shared" si="38"/>
        <v>721992.94053080212</v>
      </c>
      <c r="BI135" s="8">
        <f t="shared" si="39"/>
        <v>449056.11</v>
      </c>
      <c r="BJ135" s="8">
        <f t="shared" si="40"/>
        <v>0</v>
      </c>
      <c r="BK135" s="8">
        <f t="shared" si="41"/>
        <v>449056.11</v>
      </c>
      <c r="BL135" s="8">
        <f t="shared" si="42"/>
        <v>272936.83053080214</v>
      </c>
      <c r="BM135" s="8">
        <f t="shared" si="43"/>
        <v>0</v>
      </c>
      <c r="BN135" s="8">
        <f>BW135*WACC!$H$10/12</f>
        <v>89496.836396362123</v>
      </c>
      <c r="BO135" s="8">
        <f t="shared" si="30"/>
        <v>183439.99413444003</v>
      </c>
      <c r="BP135" s="8">
        <f t="shared" si="31"/>
        <v>75364.487190193337</v>
      </c>
      <c r="BQ135" s="8">
        <f t="shared" si="32"/>
        <v>108075.50694424669</v>
      </c>
      <c r="BR135" s="8">
        <f>BW135*WACC!$H$11/12</f>
        <v>1813.2845259758315</v>
      </c>
      <c r="BS135" s="8">
        <f t="shared" si="33"/>
        <v>106262.22241827086</v>
      </c>
      <c r="BT135" s="8"/>
      <c r="BU135" s="8">
        <f t="shared" si="34"/>
        <v>272936.83053080214</v>
      </c>
      <c r="BV135" s="8">
        <f t="shared" si="35"/>
        <v>272936.83053080202</v>
      </c>
      <c r="BW135" s="8">
        <f t="shared" si="36"/>
        <v>34040976.538799897</v>
      </c>
      <c r="BX135" s="8">
        <f>BW135*WACC!$H$12/12</f>
        <v>131107.77863428131</v>
      </c>
      <c r="BY135" s="8">
        <f t="shared" si="37"/>
        <v>24845.556216010445</v>
      </c>
    </row>
    <row r="136" spans="1:77" hidden="1" outlineLevel="1" x14ac:dyDescent="0.2">
      <c r="A136">
        <f t="shared" si="3"/>
        <v>2019</v>
      </c>
      <c r="B136" s="247">
        <v>43586</v>
      </c>
      <c r="C136" s="169">
        <v>0</v>
      </c>
      <c r="D136" s="169">
        <v>0</v>
      </c>
      <c r="E136" s="169">
        <v>273481.92711967038</v>
      </c>
      <c r="F136" s="169">
        <v>-40626.126372637271</v>
      </c>
      <c r="G136" s="169">
        <v>218.3934923076923</v>
      </c>
      <c r="H136" s="169">
        <v>313889.65999999997</v>
      </c>
      <c r="I136" s="169">
        <v>313441.84999999998</v>
      </c>
      <c r="J136" s="169">
        <v>447.81</v>
      </c>
      <c r="K136" s="169">
        <v>1017450</v>
      </c>
      <c r="L136" s="169">
        <v>9128.06</v>
      </c>
      <c r="M136" s="169">
        <v>313889.65999999997</v>
      </c>
      <c r="N136" s="169">
        <v>712688.40000000014</v>
      </c>
      <c r="O136" s="169">
        <v>0</v>
      </c>
      <c r="P136" s="169">
        <v>32619553.000000011</v>
      </c>
      <c r="Q136" s="169">
        <v>32619553.000000011</v>
      </c>
      <c r="R136" s="169">
        <v>440866.43999999994</v>
      </c>
      <c r="S136" s="169">
        <v>0</v>
      </c>
      <c r="T136" s="169">
        <v>0</v>
      </c>
      <c r="U136" s="169">
        <v>1018452.9287998901</v>
      </c>
      <c r="V136" s="169">
        <v>7444.948988615306</v>
      </c>
      <c r="W136" s="267">
        <v>0</v>
      </c>
      <c r="X136" s="169">
        <v>0</v>
      </c>
      <c r="Y136" s="169">
        <v>576583.56000000006</v>
      </c>
      <c r="Z136" s="169">
        <v>0</v>
      </c>
      <c r="AA136" s="169">
        <v>0</v>
      </c>
      <c r="AB136" s="169">
        <v>0</v>
      </c>
      <c r="AC136" s="169">
        <v>0</v>
      </c>
      <c r="AD136" s="169">
        <v>0</v>
      </c>
      <c r="AE136" s="169">
        <v>0</v>
      </c>
      <c r="AF136" s="169">
        <v>0</v>
      </c>
      <c r="AG136" s="169">
        <v>0</v>
      </c>
      <c r="AH136" s="169">
        <v>0</v>
      </c>
      <c r="AI136" s="169">
        <v>6553.78</v>
      </c>
      <c r="AJ136" s="169">
        <v>550174.55610828567</v>
      </c>
      <c r="AK136" s="169">
        <v>550174.55610828579</v>
      </c>
      <c r="AM136" s="15">
        <v>1</v>
      </c>
      <c r="AN136" s="338" t="str">
        <f>RevReqSumR!AB136</f>
        <v>Oct 2018 - Sep 2019</v>
      </c>
      <c r="AO136" s="276">
        <v>1</v>
      </c>
      <c r="AP136" s="8"/>
      <c r="AQ136" s="8">
        <f t="shared" si="45"/>
        <v>0</v>
      </c>
      <c r="AR136" s="8">
        <f t="shared" si="46"/>
        <v>0</v>
      </c>
      <c r="AS136" s="8">
        <f t="shared" si="47"/>
        <v>0</v>
      </c>
      <c r="AT136" s="8">
        <f t="shared" si="48"/>
        <v>32619553.000000011</v>
      </c>
      <c r="AU136" s="8">
        <v>0</v>
      </c>
      <c r="AW136" s="8">
        <f t="shared" si="49"/>
        <v>1018452.9287998901</v>
      </c>
      <c r="AX136" s="8">
        <f t="shared" si="50"/>
        <v>0</v>
      </c>
      <c r="AY136" s="8">
        <f t="shared" si="51"/>
        <v>33638005.928799905</v>
      </c>
      <c r="AZ136" s="8">
        <f t="shared" si="52"/>
        <v>0</v>
      </c>
      <c r="BB136" s="8">
        <f t="shared" ref="BB136:BD155" si="56">($AY136-$AZ136)*BB$6</f>
        <v>17265211.113045488</v>
      </c>
      <c r="BC136" s="8">
        <f t="shared" si="56"/>
        <v>427471.77934318921</v>
      </c>
      <c r="BD136" s="8">
        <f t="shared" si="56"/>
        <v>15945323.036411231</v>
      </c>
      <c r="BE136" s="8">
        <f t="shared" si="53"/>
        <v>33638005.928799905</v>
      </c>
      <c r="BF136" s="8">
        <f t="shared" si="54"/>
        <v>0</v>
      </c>
      <c r="BH136" s="8">
        <f t="shared" si="38"/>
        <v>864064.21610828559</v>
      </c>
      <c r="BI136" s="8">
        <f t="shared" si="39"/>
        <v>583137.34000000008</v>
      </c>
      <c r="BJ136" s="8">
        <f t="shared" si="40"/>
        <v>0</v>
      </c>
      <c r="BK136" s="8">
        <f t="shared" si="41"/>
        <v>583137.34000000008</v>
      </c>
      <c r="BL136" s="8">
        <f t="shared" si="42"/>
        <v>280926.87610828551</v>
      </c>
      <c r="BM136" s="8">
        <f t="shared" si="43"/>
        <v>0</v>
      </c>
      <c r="BN136" s="8">
        <f>BW136*WACC!$H$10/12</f>
        <v>89152.034617268771</v>
      </c>
      <c r="BO136" s="8">
        <f t="shared" si="30"/>
        <v>191774.84149101673</v>
      </c>
      <c r="BP136" s="8">
        <f t="shared" si="31"/>
        <v>78788.775878169312</v>
      </c>
      <c r="BQ136" s="8">
        <f t="shared" si="32"/>
        <v>112986.06561284742</v>
      </c>
      <c r="BR136" s="8">
        <f>BW136*WACC!$H$11/12</f>
        <v>1806.2985390322265</v>
      </c>
      <c r="BS136" s="8">
        <f t="shared" si="33"/>
        <v>111179.76707381519</v>
      </c>
      <c r="BT136" s="8"/>
      <c r="BU136" s="8">
        <f t="shared" si="34"/>
        <v>280926.87610828551</v>
      </c>
      <c r="BV136" s="8">
        <f t="shared" si="35"/>
        <v>280926.87610828568</v>
      </c>
      <c r="BW136" s="8">
        <f t="shared" si="36"/>
        <v>33909827.888799898</v>
      </c>
      <c r="BX136" s="8">
        <f>BW136*WACC!$H$12/12</f>
        <v>130602.6636252337</v>
      </c>
      <c r="BY136" s="8">
        <f t="shared" si="37"/>
        <v>19422.896551418511</v>
      </c>
    </row>
    <row r="137" spans="1:77" hidden="1" outlineLevel="1" x14ac:dyDescent="0.2">
      <c r="A137">
        <f t="shared" si="3"/>
        <v>2019</v>
      </c>
      <c r="B137" s="247">
        <v>43617</v>
      </c>
      <c r="C137" s="169">
        <v>0</v>
      </c>
      <c r="D137" s="169">
        <v>0</v>
      </c>
      <c r="E137" s="169">
        <v>258965.23068456695</v>
      </c>
      <c r="F137" s="169">
        <v>-38491.197407740787</v>
      </c>
      <c r="G137" s="169">
        <v>159.36809230769228</v>
      </c>
      <c r="H137" s="169">
        <v>297297.06000000006</v>
      </c>
      <c r="I137" s="169">
        <v>296970.28000000003</v>
      </c>
      <c r="J137" s="169">
        <v>326.77999999999997</v>
      </c>
      <c r="K137" s="169">
        <v>1015554.5600000001</v>
      </c>
      <c r="L137" s="169">
        <v>146453.46</v>
      </c>
      <c r="M137" s="169">
        <v>297297.06000000006</v>
      </c>
      <c r="N137" s="169">
        <v>864710.96</v>
      </c>
      <c r="O137" s="169">
        <v>0</v>
      </c>
      <c r="P137" s="169">
        <v>31754842.04000001</v>
      </c>
      <c r="Q137" s="169">
        <v>31754842.04000001</v>
      </c>
      <c r="R137" s="169">
        <v>442001.7</v>
      </c>
      <c r="S137" s="169">
        <v>1121860.0399999998</v>
      </c>
      <c r="T137" s="169">
        <v>106886.88999999978</v>
      </c>
      <c r="U137" s="169">
        <v>445481.47879989014</v>
      </c>
      <c r="V137" s="169">
        <v>3990.3809899030125</v>
      </c>
      <c r="W137" s="267">
        <v>0</v>
      </c>
      <c r="X137" s="169">
        <v>0</v>
      </c>
      <c r="Y137" s="169">
        <v>573698.04</v>
      </c>
      <c r="Z137" s="169">
        <v>0</v>
      </c>
      <c r="AA137" s="169">
        <v>0</v>
      </c>
      <c r="AB137" s="169">
        <v>0</v>
      </c>
      <c r="AC137" s="169">
        <v>0</v>
      </c>
      <c r="AD137" s="169">
        <v>0</v>
      </c>
      <c r="AE137" s="169">
        <v>0</v>
      </c>
      <c r="AF137" s="169">
        <v>0</v>
      </c>
      <c r="AG137" s="169">
        <v>0</v>
      </c>
      <c r="AH137" s="169">
        <v>0</v>
      </c>
      <c r="AI137" s="169">
        <v>7354.04</v>
      </c>
      <c r="AJ137" s="169">
        <v>439823.74167447019</v>
      </c>
      <c r="AK137" s="169">
        <v>439823.74167447013</v>
      </c>
      <c r="AM137" s="15">
        <v>2</v>
      </c>
      <c r="AN137" s="338" t="str">
        <f>RevReqSumR!AB137</f>
        <v>Oct 2018 - Sep 2019</v>
      </c>
      <c r="AO137" s="276">
        <v>1</v>
      </c>
      <c r="AP137" s="8"/>
      <c r="AQ137" s="8">
        <f t="shared" si="45"/>
        <v>0</v>
      </c>
      <c r="AR137" s="8">
        <f t="shared" si="46"/>
        <v>0</v>
      </c>
      <c r="AS137" s="8">
        <f t="shared" si="47"/>
        <v>0</v>
      </c>
      <c r="AT137" s="8">
        <f t="shared" si="48"/>
        <v>31754842.04000001</v>
      </c>
      <c r="AU137" s="8">
        <v>0</v>
      </c>
      <c r="AW137" s="8">
        <f t="shared" si="49"/>
        <v>445481.47879989014</v>
      </c>
      <c r="AX137" s="8">
        <f t="shared" si="50"/>
        <v>0</v>
      </c>
      <c r="AY137" s="8">
        <f t="shared" si="51"/>
        <v>32200323.518799901</v>
      </c>
      <c r="AZ137" s="8">
        <f t="shared" si="52"/>
        <v>0</v>
      </c>
      <c r="BB137" s="8">
        <f t="shared" si="56"/>
        <v>16527299.050876833</v>
      </c>
      <c r="BC137" s="8">
        <f t="shared" si="56"/>
        <v>409201.71127690916</v>
      </c>
      <c r="BD137" s="8">
        <f t="shared" si="56"/>
        <v>15263822.75664616</v>
      </c>
      <c r="BE137" s="8">
        <f t="shared" si="53"/>
        <v>32200323.518799901</v>
      </c>
      <c r="BF137" s="8">
        <f t="shared" si="54"/>
        <v>0</v>
      </c>
      <c r="BH137" s="8">
        <f t="shared" si="38"/>
        <v>737120.80167447031</v>
      </c>
      <c r="BI137" s="8">
        <f t="shared" si="39"/>
        <v>581052.08000000007</v>
      </c>
      <c r="BJ137" s="8">
        <f t="shared" si="40"/>
        <v>0</v>
      </c>
      <c r="BK137" s="8">
        <f t="shared" si="41"/>
        <v>581052.08000000007</v>
      </c>
      <c r="BL137" s="8">
        <f t="shared" si="42"/>
        <v>156068.72167447023</v>
      </c>
      <c r="BM137" s="8">
        <f t="shared" si="43"/>
        <v>106886.88999999978</v>
      </c>
      <c r="BN137" s="8">
        <f>BW137*WACC!$H$10/12</f>
        <v>88437.389858023103</v>
      </c>
      <c r="BO137" s="8">
        <f t="shared" si="30"/>
        <v>174518.22181644692</v>
      </c>
      <c r="BP137" s="8">
        <f t="shared" si="31"/>
        <v>71699.066251069045</v>
      </c>
      <c r="BQ137" s="8">
        <f t="shared" si="32"/>
        <v>102819.15556537788</v>
      </c>
      <c r="BR137" s="8">
        <f>BW137*WACC!$H$11/12</f>
        <v>1791.8192084135346</v>
      </c>
      <c r="BS137" s="8">
        <f t="shared" si="33"/>
        <v>101027.33635696434</v>
      </c>
      <c r="BT137" s="8"/>
      <c r="BU137" s="8">
        <f t="shared" si="34"/>
        <v>262955.61167447001</v>
      </c>
      <c r="BV137" s="8">
        <f t="shared" si="35"/>
        <v>262955.61167446995</v>
      </c>
      <c r="BW137" s="8">
        <f t="shared" si="36"/>
        <v>33638005.928799905</v>
      </c>
      <c r="BX137" s="8">
        <f>BW137*WACC!$H$12/12</f>
        <v>129555.74967084127</v>
      </c>
      <c r="BY137" s="8">
        <f t="shared" si="37"/>
        <v>28528.413313876925</v>
      </c>
    </row>
    <row r="138" spans="1:77" hidden="1" outlineLevel="1" x14ac:dyDescent="0.2">
      <c r="A138">
        <f t="shared" si="3"/>
        <v>2019</v>
      </c>
      <c r="B138" s="247">
        <v>43647</v>
      </c>
      <c r="C138" s="169">
        <v>0</v>
      </c>
      <c r="D138" s="169">
        <v>0</v>
      </c>
      <c r="E138" s="169">
        <v>260451.24491282974</v>
      </c>
      <c r="F138" s="169">
        <v>-38718.994779477958</v>
      </c>
      <c r="G138" s="169">
        <v>145.03969230769229</v>
      </c>
      <c r="H138" s="169">
        <v>299025.2</v>
      </c>
      <c r="I138" s="169">
        <v>298727.8</v>
      </c>
      <c r="J138" s="169">
        <v>297.39999999999998</v>
      </c>
      <c r="K138" s="169">
        <v>1237375</v>
      </c>
      <c r="L138" s="169">
        <v>4370</v>
      </c>
      <c r="M138" s="169">
        <v>299025.2</v>
      </c>
      <c r="N138" s="169">
        <v>942719.8</v>
      </c>
      <c r="O138" s="169">
        <v>0</v>
      </c>
      <c r="P138" s="169">
        <v>30812122.24000001</v>
      </c>
      <c r="Q138" s="169">
        <v>30812122.24000001</v>
      </c>
      <c r="R138" s="169">
        <v>541319</v>
      </c>
      <c r="S138" s="169">
        <v>492124.5</v>
      </c>
      <c r="T138" s="169">
        <v>50122.800000009534</v>
      </c>
      <c r="U138" s="169">
        <v>544798.77879989962</v>
      </c>
      <c r="V138" s="169">
        <v>6468.1469070126004</v>
      </c>
      <c r="W138" s="267">
        <v>0</v>
      </c>
      <c r="X138" s="169">
        <v>0</v>
      </c>
      <c r="Y138" s="169">
        <v>637196</v>
      </c>
      <c r="Z138" s="169">
        <v>0</v>
      </c>
      <c r="AA138" s="169">
        <v>0</v>
      </c>
      <c r="AB138" s="169">
        <v>0</v>
      </c>
      <c r="AC138" s="169">
        <v>0</v>
      </c>
      <c r="AD138" s="169">
        <v>0</v>
      </c>
      <c r="AE138" s="169">
        <v>0</v>
      </c>
      <c r="AF138" s="169">
        <v>0</v>
      </c>
      <c r="AG138" s="169">
        <v>0</v>
      </c>
      <c r="AH138" s="169">
        <v>0</v>
      </c>
      <c r="AI138" s="169">
        <v>8565.1</v>
      </c>
      <c r="AJ138" s="169">
        <v>563532.49181983282</v>
      </c>
      <c r="AK138" s="169">
        <v>563532.49181983282</v>
      </c>
      <c r="AM138" s="15">
        <v>2</v>
      </c>
      <c r="AN138" s="338" t="str">
        <f>RevReqSumR!AB138</f>
        <v>Oct 2018 - Sep 2019</v>
      </c>
      <c r="AO138" s="276">
        <v>1</v>
      </c>
      <c r="AP138" s="8"/>
      <c r="AQ138" s="8">
        <f t="shared" si="45"/>
        <v>0</v>
      </c>
      <c r="AR138" s="8">
        <f t="shared" si="46"/>
        <v>0</v>
      </c>
      <c r="AS138" s="8">
        <f t="shared" si="47"/>
        <v>0</v>
      </c>
      <c r="AT138" s="8">
        <f t="shared" si="48"/>
        <v>30812122.24000001</v>
      </c>
      <c r="AU138" s="8">
        <v>0</v>
      </c>
      <c r="AW138" s="8">
        <f t="shared" si="49"/>
        <v>544798.77879989962</v>
      </c>
      <c r="AX138" s="8">
        <f t="shared" si="50"/>
        <v>0</v>
      </c>
      <c r="AY138" s="8">
        <f t="shared" si="51"/>
        <v>31356921.018799908</v>
      </c>
      <c r="AZ138" s="8">
        <f t="shared" si="52"/>
        <v>0</v>
      </c>
      <c r="BB138" s="8">
        <f t="shared" si="56"/>
        <v>16094410.066714337</v>
      </c>
      <c r="BC138" s="8">
        <f t="shared" si="56"/>
        <v>398483.75230690924</v>
      </c>
      <c r="BD138" s="8">
        <f t="shared" si="56"/>
        <v>14864027.199778663</v>
      </c>
      <c r="BE138" s="8">
        <f t="shared" si="53"/>
        <v>31356921.018799908</v>
      </c>
      <c r="BF138" s="8">
        <f t="shared" si="54"/>
        <v>0</v>
      </c>
      <c r="BH138" s="8">
        <f t="shared" si="38"/>
        <v>862557.69181983289</v>
      </c>
      <c r="BI138" s="8">
        <f t="shared" si="39"/>
        <v>645761.1</v>
      </c>
      <c r="BJ138" s="8">
        <f t="shared" si="40"/>
        <v>0</v>
      </c>
      <c r="BK138" s="8">
        <f t="shared" si="41"/>
        <v>645761.1</v>
      </c>
      <c r="BL138" s="8">
        <f t="shared" si="42"/>
        <v>216796.59181983292</v>
      </c>
      <c r="BM138" s="8">
        <f t="shared" si="43"/>
        <v>50122.800000009534</v>
      </c>
      <c r="BN138" s="8">
        <f>BW138*WACC!$H$10/12</f>
        <v>84657.591493806322</v>
      </c>
      <c r="BO138" s="8">
        <f t="shared" si="30"/>
        <v>182261.80032603611</v>
      </c>
      <c r="BP138" s="8">
        <f t="shared" si="31"/>
        <v>74880.438045948671</v>
      </c>
      <c r="BQ138" s="8">
        <f t="shared" si="32"/>
        <v>107381.36228008744</v>
      </c>
      <c r="BR138" s="8">
        <f>BW138*WACC!$H$11/12</f>
        <v>1715.2371731023777</v>
      </c>
      <c r="BS138" s="8">
        <f t="shared" si="33"/>
        <v>105666.12510698507</v>
      </c>
      <c r="BT138" s="8"/>
      <c r="BU138" s="8">
        <f t="shared" si="34"/>
        <v>266919.39181984245</v>
      </c>
      <c r="BV138" s="8">
        <f t="shared" si="35"/>
        <v>266919.39181984233</v>
      </c>
      <c r="BW138" s="8">
        <f t="shared" si="36"/>
        <v>32200323.518799901</v>
      </c>
      <c r="BX138" s="8">
        <f>BW138*WACC!$H$12/12</f>
        <v>124018.55989775005</v>
      </c>
      <c r="BY138" s="8">
        <f t="shared" si="37"/>
        <v>18352.434790764979</v>
      </c>
    </row>
    <row r="139" spans="1:77" hidden="1" outlineLevel="1" x14ac:dyDescent="0.2">
      <c r="A139">
        <f t="shared" ref="A139:A202" si="57">YEAR(B139)</f>
        <v>2019</v>
      </c>
      <c r="B139" s="247">
        <v>43678</v>
      </c>
      <c r="C139" s="169">
        <v>0</v>
      </c>
      <c r="D139" s="169">
        <v>0</v>
      </c>
      <c r="E139" s="169">
        <v>252719.23242366544</v>
      </c>
      <c r="F139" s="169">
        <v>-37578.477191719183</v>
      </c>
      <c r="G139" s="169">
        <v>121.06961538461537</v>
      </c>
      <c r="H139" s="169">
        <v>290176.64000000001</v>
      </c>
      <c r="I139" s="169">
        <v>289928.39</v>
      </c>
      <c r="J139" s="169">
        <v>248.25</v>
      </c>
      <c r="K139" s="169">
        <v>1234050</v>
      </c>
      <c r="L139" s="169">
        <v>4370.1000000000004</v>
      </c>
      <c r="M139" s="169">
        <v>290176.64000000001</v>
      </c>
      <c r="N139" s="169">
        <v>948243.46000000008</v>
      </c>
      <c r="O139" s="169">
        <v>0</v>
      </c>
      <c r="P139" s="169">
        <v>29863878.780000009</v>
      </c>
      <c r="Q139" s="169">
        <v>29863878.780000009</v>
      </c>
      <c r="R139" s="169">
        <v>592344</v>
      </c>
      <c r="S139" s="169">
        <v>0</v>
      </c>
      <c r="T139" s="169">
        <v>0</v>
      </c>
      <c r="U139" s="169">
        <v>1137142.7787998996</v>
      </c>
      <c r="V139" s="169">
        <v>7215.7987469304517</v>
      </c>
      <c r="W139" s="267">
        <v>8053.51</v>
      </c>
      <c r="X139" s="169">
        <v>0</v>
      </c>
      <c r="Y139" s="169">
        <v>641706</v>
      </c>
      <c r="Z139" s="169">
        <v>0</v>
      </c>
      <c r="AA139" s="169">
        <v>0</v>
      </c>
      <c r="AB139" s="169">
        <v>0</v>
      </c>
      <c r="AC139" s="169">
        <v>0</v>
      </c>
      <c r="AD139" s="169">
        <v>0</v>
      </c>
      <c r="AE139" s="169">
        <v>0</v>
      </c>
      <c r="AF139" s="169">
        <v>0</v>
      </c>
      <c r="AG139" s="169">
        <v>0</v>
      </c>
      <c r="AH139" s="169">
        <v>0</v>
      </c>
      <c r="AI139" s="169">
        <v>8998.7800000000007</v>
      </c>
      <c r="AJ139" s="169">
        <v>628516.68117059581</v>
      </c>
      <c r="AK139" s="169">
        <v>628516.68117059593</v>
      </c>
      <c r="AM139" s="15">
        <v>2</v>
      </c>
      <c r="AN139" s="338" t="str">
        <f>RevReqSumR!AB139</f>
        <v>Oct 2018 - Sep 2019</v>
      </c>
      <c r="AO139" s="276">
        <v>1</v>
      </c>
      <c r="AP139" s="8"/>
      <c r="AQ139" s="8">
        <f t="shared" si="45"/>
        <v>0</v>
      </c>
      <c r="AR139" s="8">
        <f t="shared" si="46"/>
        <v>0</v>
      </c>
      <c r="AS139" s="8">
        <f t="shared" si="47"/>
        <v>0</v>
      </c>
      <c r="AT139" s="8">
        <f t="shared" si="48"/>
        <v>29863878.780000009</v>
      </c>
      <c r="AU139" s="8">
        <v>0</v>
      </c>
      <c r="AW139" s="8">
        <f t="shared" si="49"/>
        <v>1137142.7787998996</v>
      </c>
      <c r="AX139" s="8">
        <f t="shared" si="50"/>
        <v>0</v>
      </c>
      <c r="AY139" s="8">
        <f t="shared" si="51"/>
        <v>31001021.558799908</v>
      </c>
      <c r="AZ139" s="8">
        <f t="shared" si="52"/>
        <v>0</v>
      </c>
      <c r="BB139" s="8">
        <f t="shared" si="56"/>
        <v>15911739.330377437</v>
      </c>
      <c r="BC139" s="8">
        <f t="shared" si="56"/>
        <v>393960.98196922924</v>
      </c>
      <c r="BD139" s="8">
        <f t="shared" si="56"/>
        <v>14695321.246453242</v>
      </c>
      <c r="BE139" s="8">
        <f t="shared" si="53"/>
        <v>31001021.558799908</v>
      </c>
      <c r="BF139" s="8">
        <f t="shared" si="54"/>
        <v>0</v>
      </c>
      <c r="BH139" s="8">
        <f t="shared" si="38"/>
        <v>918693.32117059582</v>
      </c>
      <c r="BI139" s="8">
        <f t="shared" si="39"/>
        <v>658758.29</v>
      </c>
      <c r="BJ139" s="8">
        <f t="shared" si="40"/>
        <v>0</v>
      </c>
      <c r="BK139" s="8">
        <f t="shared" si="41"/>
        <v>658758.29</v>
      </c>
      <c r="BL139" s="8">
        <f t="shared" si="42"/>
        <v>259935.03117059579</v>
      </c>
      <c r="BM139" s="8">
        <f t="shared" si="43"/>
        <v>0</v>
      </c>
      <c r="BN139" s="8">
        <f>BW139*WACC!$H$10/12</f>
        <v>82440.209290544677</v>
      </c>
      <c r="BO139" s="8">
        <f t="shared" si="30"/>
        <v>177494.82188005111</v>
      </c>
      <c r="BP139" s="8">
        <f t="shared" si="31"/>
        <v>72921.972621200199</v>
      </c>
      <c r="BQ139" s="8">
        <f t="shared" si="32"/>
        <v>104572.84925885091</v>
      </c>
      <c r="BR139" s="8">
        <f>BW139*WACC!$H$11/12</f>
        <v>1670.3110617531281</v>
      </c>
      <c r="BS139" s="8">
        <f t="shared" si="33"/>
        <v>102902.53819709778</v>
      </c>
      <c r="BT139" s="8"/>
      <c r="BU139" s="8">
        <f t="shared" si="34"/>
        <v>259935.03117059579</v>
      </c>
      <c r="BV139" s="8">
        <f t="shared" si="35"/>
        <v>259935.0311705959</v>
      </c>
      <c r="BW139" s="8">
        <f t="shared" si="36"/>
        <v>31356921.018799908</v>
      </c>
      <c r="BX139" s="8">
        <f>BW139*WACC!$H$12/12</f>
        <v>120770.22099820165</v>
      </c>
      <c r="BY139" s="8">
        <f t="shared" si="37"/>
        <v>17867.682801103874</v>
      </c>
    </row>
    <row r="140" spans="1:77" hidden="1" outlineLevel="1" x14ac:dyDescent="0.2">
      <c r="A140">
        <f t="shared" si="57"/>
        <v>2019</v>
      </c>
      <c r="B140" s="247">
        <v>43709</v>
      </c>
      <c r="C140" s="169">
        <v>0</v>
      </c>
      <c r="D140" s="169">
        <v>0</v>
      </c>
      <c r="E140" s="169">
        <v>235424.56187562141</v>
      </c>
      <c r="F140" s="169">
        <v>-35012.296093609373</v>
      </c>
      <c r="G140" s="169">
        <v>100.72796923076922</v>
      </c>
      <c r="H140" s="169">
        <v>270336.13</v>
      </c>
      <c r="I140" s="169">
        <v>270129.59000000003</v>
      </c>
      <c r="J140" s="169">
        <v>206.54</v>
      </c>
      <c r="K140" s="169">
        <v>1122425</v>
      </c>
      <c r="L140" s="169">
        <v>208134.87</v>
      </c>
      <c r="M140" s="169">
        <v>270336.13</v>
      </c>
      <c r="N140" s="169">
        <v>1060223.7400000002</v>
      </c>
      <c r="O140" s="169">
        <v>0</v>
      </c>
      <c r="P140" s="169">
        <v>28803655.040000007</v>
      </c>
      <c r="Q140" s="169">
        <v>28803655.040000007</v>
      </c>
      <c r="R140" s="169">
        <v>531509.59</v>
      </c>
      <c r="S140" s="169">
        <v>0</v>
      </c>
      <c r="T140" s="169">
        <v>0</v>
      </c>
      <c r="U140" s="169">
        <v>1668652.3687998997</v>
      </c>
      <c r="V140" s="169">
        <v>11539.084025349664</v>
      </c>
      <c r="W140" s="267">
        <v>0</v>
      </c>
      <c r="X140" s="169">
        <v>0</v>
      </c>
      <c r="Y140" s="169">
        <v>590915.41</v>
      </c>
      <c r="Z140" s="169">
        <v>0</v>
      </c>
      <c r="AA140" s="169">
        <v>0</v>
      </c>
      <c r="AB140" s="169">
        <v>0</v>
      </c>
      <c r="AC140" s="169">
        <v>0</v>
      </c>
      <c r="AD140" s="169">
        <v>0</v>
      </c>
      <c r="AE140" s="169">
        <v>0</v>
      </c>
      <c r="AF140" s="169">
        <v>0</v>
      </c>
      <c r="AG140" s="169">
        <v>0</v>
      </c>
      <c r="AH140" s="169">
        <v>0</v>
      </c>
      <c r="AI140" s="169">
        <v>7531.84</v>
      </c>
      <c r="AJ140" s="169">
        <v>575074.76590097114</v>
      </c>
      <c r="AK140" s="169">
        <v>575074.76590097102</v>
      </c>
      <c r="AM140" s="15">
        <v>2</v>
      </c>
      <c r="AN140" s="338" t="str">
        <f>RevReqSumR!AB140</f>
        <v>Oct 2018 - Sep 2019</v>
      </c>
      <c r="AO140" s="276">
        <v>1</v>
      </c>
      <c r="AP140" s="8"/>
      <c r="AQ140" s="8">
        <f t="shared" si="45"/>
        <v>0</v>
      </c>
      <c r="AR140" s="8">
        <f t="shared" si="46"/>
        <v>0</v>
      </c>
      <c r="AS140" s="8">
        <f t="shared" si="47"/>
        <v>0</v>
      </c>
      <c r="AT140" s="8">
        <f t="shared" si="48"/>
        <v>28803655.040000007</v>
      </c>
      <c r="AU140" s="8">
        <v>0</v>
      </c>
      <c r="AW140" s="8">
        <f t="shared" si="49"/>
        <v>1668652.3687998997</v>
      </c>
      <c r="AX140" s="8">
        <f t="shared" si="50"/>
        <v>0</v>
      </c>
      <c r="AY140" s="8">
        <f t="shared" si="51"/>
        <v>30472307.408799905</v>
      </c>
      <c r="AZ140" s="8">
        <f t="shared" si="52"/>
        <v>0</v>
      </c>
      <c r="BB140" s="8">
        <f t="shared" si="56"/>
        <v>15640368.862177687</v>
      </c>
      <c r="BC140" s="8">
        <f t="shared" si="56"/>
        <v>387242.08255102922</v>
      </c>
      <c r="BD140" s="8">
        <f t="shared" si="56"/>
        <v>14444696.464071192</v>
      </c>
      <c r="BE140" s="8">
        <f t="shared" si="53"/>
        <v>30472307.408799909</v>
      </c>
      <c r="BF140" s="8">
        <f t="shared" si="54"/>
        <v>0</v>
      </c>
      <c r="BH140" s="8">
        <f t="shared" si="38"/>
        <v>845410.89590097114</v>
      </c>
      <c r="BI140" s="8">
        <f t="shared" si="39"/>
        <v>598447.25</v>
      </c>
      <c r="BJ140" s="8">
        <f t="shared" si="40"/>
        <v>0</v>
      </c>
      <c r="BK140" s="8">
        <f t="shared" si="41"/>
        <v>598447.25</v>
      </c>
      <c r="BL140" s="8">
        <f t="shared" si="42"/>
        <v>246963.64590097114</v>
      </c>
      <c r="BM140" s="8">
        <f t="shared" si="43"/>
        <v>0</v>
      </c>
      <c r="BN140" s="8">
        <f>BW140*WACC!$H$10/12</f>
        <v>81504.517104720653</v>
      </c>
      <c r="BO140" s="8">
        <f t="shared" si="30"/>
        <v>165459.1287962505</v>
      </c>
      <c r="BP140" s="8">
        <f t="shared" si="31"/>
        <v>67977.228474651551</v>
      </c>
      <c r="BQ140" s="8">
        <f t="shared" si="32"/>
        <v>97481.900321598951</v>
      </c>
      <c r="BR140" s="8">
        <f>BW140*WACC!$H$11/12</f>
        <v>1651.3531160876857</v>
      </c>
      <c r="BS140" s="8">
        <f t="shared" si="33"/>
        <v>95830.547205511262</v>
      </c>
      <c r="BT140" s="8"/>
      <c r="BU140" s="8">
        <f t="shared" si="34"/>
        <v>246963.64590097114</v>
      </c>
      <c r="BV140" s="8">
        <f t="shared" si="35"/>
        <v>246963.64590097108</v>
      </c>
      <c r="BW140" s="8">
        <f t="shared" si="36"/>
        <v>31001021.558799908</v>
      </c>
      <c r="BX140" s="8">
        <f>BW140*WACC!$H$12/12</f>
        <v>119399.48512743261</v>
      </c>
      <c r="BY140" s="8">
        <f t="shared" si="37"/>
        <v>23568.937921921344</v>
      </c>
    </row>
    <row r="141" spans="1:77" collapsed="1" x14ac:dyDescent="0.2">
      <c r="A141">
        <f t="shared" si="57"/>
        <v>2019</v>
      </c>
      <c r="B141" s="247">
        <v>43739</v>
      </c>
      <c r="C141" s="169">
        <v>0</v>
      </c>
      <c r="D141" s="169">
        <v>0</v>
      </c>
      <c r="E141" s="169">
        <v>335462.87963479885</v>
      </c>
      <c r="F141" s="169">
        <v>-49916.581242124223</v>
      </c>
      <c r="G141" s="169">
        <v>84.960876923087142</v>
      </c>
      <c r="H141" s="169">
        <v>385294.5</v>
      </c>
      <c r="I141" s="169">
        <v>385120.29</v>
      </c>
      <c r="J141" s="169">
        <v>174.21000000002095</v>
      </c>
      <c r="K141" s="169">
        <v>994175</v>
      </c>
      <c r="L141" s="169">
        <v>42923.71</v>
      </c>
      <c r="M141" s="169">
        <v>385294.5</v>
      </c>
      <c r="N141" s="169">
        <v>651804.21</v>
      </c>
      <c r="O141" s="169">
        <v>0</v>
      </c>
      <c r="P141" s="169">
        <v>28151850.830000006</v>
      </c>
      <c r="Q141" s="169">
        <v>28151850.830000006</v>
      </c>
      <c r="R141" s="169">
        <v>418462.99</v>
      </c>
      <c r="S141" s="169">
        <v>1755913.1999999941</v>
      </c>
      <c r="T141" s="169">
        <v>90740.60999999498</v>
      </c>
      <c r="U141" s="169">
        <v>421942.76879990054</v>
      </c>
      <c r="V141" s="169">
        <v>11364.495311341414</v>
      </c>
      <c r="W141" s="267">
        <v>0</v>
      </c>
      <c r="X141" s="169">
        <v>0</v>
      </c>
      <c r="Y141" s="169">
        <v>461712.01</v>
      </c>
      <c r="Z141" s="169">
        <v>0</v>
      </c>
      <c r="AA141" s="169">
        <v>0</v>
      </c>
      <c r="AB141" s="169">
        <v>0</v>
      </c>
      <c r="AC141" s="169">
        <v>0</v>
      </c>
      <c r="AD141" s="169">
        <v>0</v>
      </c>
      <c r="AE141" s="169">
        <v>0</v>
      </c>
      <c r="AF141" s="169">
        <v>0</v>
      </c>
      <c r="AG141" s="169">
        <v>0</v>
      </c>
      <c r="AH141" s="169">
        <v>0</v>
      </c>
      <c r="AI141" s="169">
        <v>8216.2000000000007</v>
      </c>
      <c r="AJ141" s="169">
        <v>340720.4749461452</v>
      </c>
      <c r="AK141" s="169">
        <v>340720.47494614532</v>
      </c>
      <c r="AM141" s="15">
        <v>1</v>
      </c>
      <c r="AN141" s="169" t="str">
        <f>RevReqSumR!AB141</f>
        <v>Oct 2019 - Sep 2020</v>
      </c>
      <c r="AO141" s="276">
        <v>1</v>
      </c>
      <c r="AP141" s="8"/>
      <c r="AQ141" s="8">
        <f t="shared" si="45"/>
        <v>0</v>
      </c>
      <c r="AR141" s="8">
        <f t="shared" si="46"/>
        <v>0</v>
      </c>
      <c r="AS141" s="8">
        <f t="shared" si="47"/>
        <v>0</v>
      </c>
      <c r="AT141" s="8">
        <f t="shared" si="48"/>
        <v>28151850.830000006</v>
      </c>
      <c r="AU141" s="8">
        <v>0</v>
      </c>
      <c r="AW141" s="8">
        <f t="shared" si="49"/>
        <v>421942.76879990054</v>
      </c>
      <c r="AX141" s="8">
        <f t="shared" si="50"/>
        <v>0</v>
      </c>
      <c r="AY141" s="8">
        <f t="shared" si="51"/>
        <v>28573793.598799907</v>
      </c>
      <c r="AZ141" s="8">
        <f t="shared" si="52"/>
        <v>0</v>
      </c>
      <c r="BB141" s="8">
        <f t="shared" si="56"/>
        <v>14665928.171488037</v>
      </c>
      <c r="BC141" s="8">
        <f t="shared" si="56"/>
        <v>363115.76905354921</v>
      </c>
      <c r="BD141" s="8">
        <f t="shared" si="56"/>
        <v>13544749.658258323</v>
      </c>
      <c r="BE141" s="8">
        <f t="shared" si="53"/>
        <v>28573793.598799907</v>
      </c>
      <c r="BF141" s="8">
        <f t="shared" si="54"/>
        <v>0</v>
      </c>
      <c r="BH141" s="8">
        <f t="shared" si="38"/>
        <v>726014.9749461452</v>
      </c>
      <c r="BI141" s="8">
        <f t="shared" si="39"/>
        <v>469928.21</v>
      </c>
      <c r="BJ141" s="8">
        <f t="shared" si="40"/>
        <v>0</v>
      </c>
      <c r="BK141" s="8">
        <f t="shared" si="41"/>
        <v>469928.21</v>
      </c>
      <c r="BL141" s="8">
        <f t="shared" si="42"/>
        <v>256086.76494614518</v>
      </c>
      <c r="BM141" s="8">
        <f t="shared" si="43"/>
        <v>90740.60999999498</v>
      </c>
      <c r="BN141" s="8">
        <f>BW141*WACC!$H$10/12</f>
        <v>80114.479315144956</v>
      </c>
      <c r="BO141" s="8">
        <f t="shared" si="30"/>
        <v>266712.89563099522</v>
      </c>
      <c r="BP141" s="8">
        <f t="shared" si="31"/>
        <v>109576.32604103808</v>
      </c>
      <c r="BQ141" s="8">
        <f t="shared" si="32"/>
        <v>157136.56958995713</v>
      </c>
      <c r="BR141" s="8">
        <f>BW141*WACC!$H$11/12</f>
        <v>1623.189729359731</v>
      </c>
      <c r="BS141" s="8">
        <f t="shared" si="33"/>
        <v>155513.3798605974</v>
      </c>
      <c r="BT141" s="8"/>
      <c r="BU141" s="8">
        <f t="shared" si="34"/>
        <v>346827.37494614016</v>
      </c>
      <c r="BV141" s="8">
        <f t="shared" si="35"/>
        <v>346827.37494614028</v>
      </c>
      <c r="BW141" s="8">
        <f t="shared" si="36"/>
        <v>30472307.408799905</v>
      </c>
      <c r="BX141" s="8">
        <f>BW141*WACC!$H$12/12</f>
        <v>117363.15877057845</v>
      </c>
      <c r="BY141" s="8">
        <f t="shared" si="37"/>
        <v>-38150.221090018953</v>
      </c>
    </row>
    <row r="142" spans="1:77" x14ac:dyDescent="0.2">
      <c r="A142">
        <f t="shared" si="57"/>
        <v>2019</v>
      </c>
      <c r="B142" s="247">
        <v>43770</v>
      </c>
      <c r="C142" s="169">
        <v>0</v>
      </c>
      <c r="D142" s="169">
        <v>0</v>
      </c>
      <c r="E142" s="169">
        <v>223640.38521062105</v>
      </c>
      <c r="F142" s="169">
        <v>-33276.293789378949</v>
      </c>
      <c r="G142" s="169">
        <v>59.278999999999996</v>
      </c>
      <c r="H142" s="169">
        <v>256857.4</v>
      </c>
      <c r="I142" s="169">
        <v>256735.85</v>
      </c>
      <c r="J142" s="169">
        <v>121.55</v>
      </c>
      <c r="K142" s="169">
        <v>578075</v>
      </c>
      <c r="L142" s="169">
        <v>-4115</v>
      </c>
      <c r="M142" s="169">
        <v>256857.4</v>
      </c>
      <c r="N142" s="169">
        <v>317102.59999999998</v>
      </c>
      <c r="O142" s="169">
        <v>0</v>
      </c>
      <c r="P142" s="169">
        <v>27834748.230000004</v>
      </c>
      <c r="Q142" s="169">
        <v>27834748.230000004</v>
      </c>
      <c r="R142" s="169">
        <v>256129.82</v>
      </c>
      <c r="S142" s="169">
        <v>0</v>
      </c>
      <c r="T142" s="169">
        <v>0</v>
      </c>
      <c r="U142" s="169">
        <v>678072.58879990061</v>
      </c>
      <c r="V142" s="169">
        <v>5922.5667574893969</v>
      </c>
      <c r="W142" s="267">
        <v>4310.5200000000004</v>
      </c>
      <c r="X142" s="169">
        <v>0</v>
      </c>
      <c r="Y142" s="169">
        <v>321945.18</v>
      </c>
      <c r="Z142" s="169">
        <v>0</v>
      </c>
      <c r="AA142" s="169">
        <v>0</v>
      </c>
      <c r="AB142" s="169">
        <v>0</v>
      </c>
      <c r="AC142" s="169">
        <v>0</v>
      </c>
      <c r="AD142" s="169">
        <v>0</v>
      </c>
      <c r="AE142" s="169">
        <v>0</v>
      </c>
      <c r="AF142" s="169">
        <v>0</v>
      </c>
      <c r="AG142" s="169">
        <v>0</v>
      </c>
      <c r="AH142" s="169">
        <v>0</v>
      </c>
      <c r="AI142" s="169">
        <v>7224.19</v>
      </c>
      <c r="AJ142" s="169">
        <v>306185.44196811045</v>
      </c>
      <c r="AK142" s="169">
        <v>306185.44196811045</v>
      </c>
      <c r="AM142" s="15">
        <v>2</v>
      </c>
      <c r="AN142" s="169" t="str">
        <f>RevReqSumR!AB142</f>
        <v>Oct 2019 - Sep 2020</v>
      </c>
      <c r="AO142" s="276">
        <v>1</v>
      </c>
      <c r="AP142" s="8"/>
      <c r="AQ142" s="8">
        <f t="shared" si="45"/>
        <v>0</v>
      </c>
      <c r="AR142" s="8">
        <f t="shared" si="46"/>
        <v>0</v>
      </c>
      <c r="AS142" s="8">
        <f t="shared" si="47"/>
        <v>0</v>
      </c>
      <c r="AT142" s="8">
        <f t="shared" si="48"/>
        <v>27834748.230000004</v>
      </c>
      <c r="AU142" s="8">
        <v>0</v>
      </c>
      <c r="AW142" s="8">
        <f t="shared" si="49"/>
        <v>678072.58879990061</v>
      </c>
      <c r="AX142" s="8">
        <f t="shared" si="50"/>
        <v>0</v>
      </c>
      <c r="AY142" s="8">
        <f t="shared" si="51"/>
        <v>28512820.818799905</v>
      </c>
      <c r="AZ142" s="8">
        <f t="shared" si="52"/>
        <v>0</v>
      </c>
      <c r="BB142" s="8">
        <f t="shared" si="56"/>
        <v>14634632.977561336</v>
      </c>
      <c r="BC142" s="8">
        <f t="shared" si="56"/>
        <v>362340.92696530919</v>
      </c>
      <c r="BD142" s="8">
        <f t="shared" si="56"/>
        <v>13515846.914273262</v>
      </c>
      <c r="BE142" s="8">
        <f t="shared" si="53"/>
        <v>28512820.818799905</v>
      </c>
      <c r="BF142" s="8">
        <f t="shared" si="54"/>
        <v>0</v>
      </c>
      <c r="BH142" s="8">
        <f t="shared" si="38"/>
        <v>563042.84196811041</v>
      </c>
      <c r="BI142" s="8">
        <f t="shared" si="39"/>
        <v>333479.89</v>
      </c>
      <c r="BJ142" s="8">
        <f t="shared" si="40"/>
        <v>0</v>
      </c>
      <c r="BK142" s="8">
        <f t="shared" si="41"/>
        <v>333479.89</v>
      </c>
      <c r="BL142" s="8">
        <f t="shared" si="42"/>
        <v>229562.9519681104</v>
      </c>
      <c r="BM142" s="8">
        <f t="shared" si="43"/>
        <v>0</v>
      </c>
      <c r="BN142" s="8">
        <f>BW142*WACC!$H$10/12</f>
        <v>75123.113111060302</v>
      </c>
      <c r="BO142" s="8">
        <f t="shared" si="30"/>
        <v>154439.83885705011</v>
      </c>
      <c r="BP142" s="8">
        <f t="shared" si="31"/>
        <v>63450.063396030462</v>
      </c>
      <c r="BQ142" s="8">
        <f t="shared" si="32"/>
        <v>90989.775461019657</v>
      </c>
      <c r="BR142" s="8">
        <f>BW142*WACC!$H$11/12</f>
        <v>1522.0602652827938</v>
      </c>
      <c r="BS142" s="8">
        <f t="shared" si="33"/>
        <v>89467.715195736862</v>
      </c>
      <c r="BT142" s="8"/>
      <c r="BU142" s="8">
        <f t="shared" si="34"/>
        <v>229562.9519681104</v>
      </c>
      <c r="BV142" s="8">
        <f t="shared" si="35"/>
        <v>229562.95196811046</v>
      </c>
      <c r="BW142" s="8">
        <f t="shared" si="36"/>
        <v>28573793.598799907</v>
      </c>
      <c r="BX142" s="8">
        <f>BW142*WACC!$H$12/12</f>
        <v>110051.09097334888</v>
      </c>
      <c r="BY142" s="8">
        <f t="shared" si="37"/>
        <v>20583.375777612018</v>
      </c>
    </row>
    <row r="143" spans="1:77" x14ac:dyDescent="0.2">
      <c r="A143">
        <f t="shared" si="57"/>
        <v>2019</v>
      </c>
      <c r="B143" s="247">
        <v>43800</v>
      </c>
      <c r="C143" s="169">
        <v>0</v>
      </c>
      <c r="D143" s="169">
        <v>0</v>
      </c>
      <c r="E143" s="169">
        <v>224609.78623352491</v>
      </c>
      <c r="F143" s="169">
        <v>-33418.021674167423</v>
      </c>
      <c r="G143" s="169">
        <v>65.067907692307685</v>
      </c>
      <c r="H143" s="169">
        <v>257962.74000000002</v>
      </c>
      <c r="I143" s="169">
        <v>257829.32</v>
      </c>
      <c r="J143" s="169">
        <v>133.41999999999999</v>
      </c>
      <c r="K143" s="169">
        <v>494000</v>
      </c>
      <c r="L143" s="169">
        <v>638820.43000000005</v>
      </c>
      <c r="M143" s="169">
        <v>257962.74000000002</v>
      </c>
      <c r="N143" s="169">
        <v>874857.69000000018</v>
      </c>
      <c r="O143" s="169">
        <v>0</v>
      </c>
      <c r="P143" s="169">
        <v>26959890.540000003</v>
      </c>
      <c r="Q143" s="169">
        <v>26959890.540000003</v>
      </c>
      <c r="R143" s="169">
        <v>219908</v>
      </c>
      <c r="S143" s="169">
        <v>696816.45000000007</v>
      </c>
      <c r="T143" s="169">
        <v>22449.470000000088</v>
      </c>
      <c r="U143" s="169">
        <v>223613.60879990063</v>
      </c>
      <c r="V143" s="169">
        <v>3387.841461875666</v>
      </c>
      <c r="W143" s="267">
        <v>3961.4</v>
      </c>
      <c r="X143" s="169">
        <v>0</v>
      </c>
      <c r="Y143" s="169">
        <v>274092</v>
      </c>
      <c r="Z143" s="169">
        <v>0</v>
      </c>
      <c r="AA143" s="169">
        <v>0</v>
      </c>
      <c r="AB143" s="169">
        <v>0</v>
      </c>
      <c r="AC143" s="169">
        <v>0</v>
      </c>
      <c r="AD143" s="169">
        <v>0</v>
      </c>
      <c r="AE143" s="169">
        <v>0</v>
      </c>
      <c r="AF143" s="169">
        <v>0</v>
      </c>
      <c r="AG143" s="169">
        <v>0</v>
      </c>
      <c r="AH143" s="169">
        <v>0</v>
      </c>
      <c r="AI143" s="169">
        <v>7775.18</v>
      </c>
      <c r="AJ143" s="169">
        <v>233413.99769540061</v>
      </c>
      <c r="AK143" s="169">
        <v>233413.99769540044</v>
      </c>
      <c r="AM143" s="15">
        <v>2</v>
      </c>
      <c r="AN143" s="169" t="str">
        <f>RevReqSumR!AB143</f>
        <v>Oct 2019 - Sep 2020</v>
      </c>
      <c r="AO143" s="276">
        <v>1</v>
      </c>
      <c r="AP143" s="8"/>
      <c r="AQ143" s="8">
        <f t="shared" si="45"/>
        <v>0</v>
      </c>
      <c r="AR143" s="8">
        <f t="shared" si="46"/>
        <v>0</v>
      </c>
      <c r="AS143" s="8">
        <f t="shared" si="47"/>
        <v>0</v>
      </c>
      <c r="AT143" s="8">
        <f t="shared" si="48"/>
        <v>26959890.540000003</v>
      </c>
      <c r="AU143" s="8">
        <v>0</v>
      </c>
      <c r="AW143" s="8">
        <f t="shared" si="49"/>
        <v>223613.60879990063</v>
      </c>
      <c r="AX143" s="8">
        <f t="shared" si="50"/>
        <v>0</v>
      </c>
      <c r="AY143" s="8">
        <f t="shared" si="51"/>
        <v>27183504.148799904</v>
      </c>
      <c r="AZ143" s="8">
        <f t="shared" si="52"/>
        <v>0</v>
      </c>
      <c r="BB143" s="8">
        <f t="shared" si="56"/>
        <v>13952341.256933784</v>
      </c>
      <c r="BC143" s="8">
        <f t="shared" si="56"/>
        <v>345447.97072294919</v>
      </c>
      <c r="BD143" s="8">
        <f t="shared" si="56"/>
        <v>12885714.92114317</v>
      </c>
      <c r="BE143" s="8">
        <f t="shared" si="53"/>
        <v>27183504.148799904</v>
      </c>
      <c r="BF143" s="8">
        <f t="shared" si="54"/>
        <v>0</v>
      </c>
      <c r="BH143" s="8">
        <f t="shared" si="38"/>
        <v>491376.7376954006</v>
      </c>
      <c r="BI143" s="8">
        <f t="shared" si="39"/>
        <v>285828.58</v>
      </c>
      <c r="BJ143" s="8">
        <f t="shared" si="40"/>
        <v>0</v>
      </c>
      <c r="BK143" s="8">
        <f t="shared" si="41"/>
        <v>285828.58</v>
      </c>
      <c r="BL143" s="8">
        <f t="shared" si="42"/>
        <v>205548.15769540059</v>
      </c>
      <c r="BM143" s="8">
        <f t="shared" si="43"/>
        <v>22449.470000000088</v>
      </c>
      <c r="BN143" s="8">
        <f>BW143*WACC!$H$10/12</f>
        <v>74962.810103593059</v>
      </c>
      <c r="BO143" s="8">
        <f t="shared" si="30"/>
        <v>153034.81759180763</v>
      </c>
      <c r="BP143" s="8">
        <f t="shared" si="31"/>
        <v>62872.824459418247</v>
      </c>
      <c r="BQ143" s="8">
        <f t="shared" si="32"/>
        <v>90161.993132389383</v>
      </c>
      <c r="BR143" s="8">
        <f>BW143*WACC!$H$11/12</f>
        <v>1518.8123855295878</v>
      </c>
      <c r="BS143" s="8">
        <f t="shared" si="33"/>
        <v>88643.180746859798</v>
      </c>
      <c r="BT143" s="8"/>
      <c r="BU143" s="8">
        <f t="shared" si="34"/>
        <v>227997.62769540068</v>
      </c>
      <c r="BV143" s="8">
        <f t="shared" si="35"/>
        <v>227997.62769540059</v>
      </c>
      <c r="BW143" s="8">
        <f t="shared" si="36"/>
        <v>28512820.818799905</v>
      </c>
      <c r="BX143" s="8">
        <f>BW143*WACC!$H$12/12</f>
        <v>109816.25617847027</v>
      </c>
      <c r="BY143" s="8">
        <f t="shared" si="37"/>
        <v>21173.075431610472</v>
      </c>
    </row>
    <row r="144" spans="1:77" x14ac:dyDescent="0.2">
      <c r="A144">
        <f t="shared" si="57"/>
        <v>2020</v>
      </c>
      <c r="B144" s="247">
        <v>43831</v>
      </c>
      <c r="C144" s="169">
        <v>0</v>
      </c>
      <c r="D144" s="169">
        <v>0</v>
      </c>
      <c r="E144" s="169">
        <v>220747.58074819637</v>
      </c>
      <c r="F144" s="169">
        <v>-32845.274959495961</v>
      </c>
      <c r="G144" s="169">
        <v>59.805707692307685</v>
      </c>
      <c r="H144" s="169">
        <v>253533.05000000002</v>
      </c>
      <c r="I144" s="169">
        <v>253410.42</v>
      </c>
      <c r="J144" s="169">
        <v>122.63</v>
      </c>
      <c r="K144" s="169">
        <v>323359.62</v>
      </c>
      <c r="L144" s="169">
        <v>167697.93</v>
      </c>
      <c r="M144" s="169">
        <v>253533.05000000002</v>
      </c>
      <c r="N144" s="169">
        <v>237524.49999999997</v>
      </c>
      <c r="O144" s="169">
        <v>0</v>
      </c>
      <c r="P144" s="169">
        <v>26722366.040000003</v>
      </c>
      <c r="Q144" s="169">
        <v>26722366.040000003</v>
      </c>
      <c r="R144" s="169">
        <v>145159.35</v>
      </c>
      <c r="S144" s="169">
        <v>0</v>
      </c>
      <c r="T144" s="169">
        <v>0</v>
      </c>
      <c r="U144" s="169">
        <v>368772.9587999006</v>
      </c>
      <c r="V144" s="169">
        <v>4459.4712407277211</v>
      </c>
      <c r="W144" s="267">
        <v>0</v>
      </c>
      <c r="X144" s="169">
        <v>0</v>
      </c>
      <c r="Y144" s="169">
        <v>178200.27</v>
      </c>
      <c r="Z144" s="169">
        <v>0</v>
      </c>
      <c r="AA144" s="169">
        <v>0</v>
      </c>
      <c r="AB144" s="169">
        <v>0</v>
      </c>
      <c r="AC144" s="169">
        <v>0</v>
      </c>
      <c r="AD144" s="169">
        <v>0</v>
      </c>
      <c r="AE144" s="169">
        <v>0</v>
      </c>
      <c r="AF144" s="169">
        <v>0</v>
      </c>
      <c r="AG144" s="169">
        <v>0</v>
      </c>
      <c r="AH144" s="169">
        <v>0</v>
      </c>
      <c r="AI144" s="169">
        <v>6947.85</v>
      </c>
      <c r="AJ144" s="169">
        <v>156822.1219889241</v>
      </c>
      <c r="AK144" s="169">
        <v>156822.12198892407</v>
      </c>
      <c r="AM144" s="15">
        <v>2</v>
      </c>
      <c r="AN144" s="169" t="str">
        <f>RevReqSumR!AB144</f>
        <v>Oct 2019 - Sep 2020</v>
      </c>
      <c r="AO144" s="276">
        <v>1</v>
      </c>
      <c r="AP144" s="8"/>
      <c r="AQ144" s="8">
        <f t="shared" si="45"/>
        <v>0</v>
      </c>
      <c r="AR144" s="8">
        <f t="shared" si="46"/>
        <v>0</v>
      </c>
      <c r="AS144" s="8">
        <f t="shared" si="47"/>
        <v>0</v>
      </c>
      <c r="AT144" s="8">
        <f t="shared" si="48"/>
        <v>26722366.040000003</v>
      </c>
      <c r="AU144" s="8">
        <v>0</v>
      </c>
      <c r="AW144" s="8">
        <f t="shared" si="49"/>
        <v>368772.9587999006</v>
      </c>
      <c r="AX144" s="8">
        <f t="shared" si="50"/>
        <v>0</v>
      </c>
      <c r="AY144" s="8">
        <f t="shared" si="51"/>
        <v>27091138.998799905</v>
      </c>
      <c r="AZ144" s="8">
        <f t="shared" si="52"/>
        <v>0</v>
      </c>
      <c r="BB144" s="8">
        <f t="shared" si="56"/>
        <v>13904933.458219036</v>
      </c>
      <c r="BC144" s="8">
        <f t="shared" si="56"/>
        <v>344274.1943967492</v>
      </c>
      <c r="BD144" s="8">
        <f t="shared" si="56"/>
        <v>12841931.346184121</v>
      </c>
      <c r="BE144" s="8">
        <f t="shared" si="53"/>
        <v>27091138.998799905</v>
      </c>
      <c r="BF144" s="8">
        <f t="shared" si="54"/>
        <v>0</v>
      </c>
      <c r="BH144" s="8">
        <f t="shared" si="38"/>
        <v>410355.17198892415</v>
      </c>
      <c r="BI144" s="8">
        <f t="shared" si="39"/>
        <v>185148.12</v>
      </c>
      <c r="BJ144" s="8">
        <f t="shared" si="40"/>
        <v>0</v>
      </c>
      <c r="BK144" s="8">
        <f t="shared" si="41"/>
        <v>185148.12</v>
      </c>
      <c r="BL144" s="8">
        <f t="shared" si="42"/>
        <v>225207.05198892416</v>
      </c>
      <c r="BM144" s="8">
        <f t="shared" si="43"/>
        <v>0</v>
      </c>
      <c r="BN144" s="8">
        <f>BW144*WACC!$H$10/12</f>
        <v>71467.915167240528</v>
      </c>
      <c r="BO144" s="8">
        <f t="shared" si="30"/>
        <v>153739.13682168361</v>
      </c>
      <c r="BP144" s="8">
        <f t="shared" si="31"/>
        <v>63162.186971820491</v>
      </c>
      <c r="BQ144" s="8">
        <f t="shared" si="32"/>
        <v>90576.949849863129</v>
      </c>
      <c r="BR144" s="8">
        <f>BW144*WACC!$H$11/12</f>
        <v>1448.0027439470286</v>
      </c>
      <c r="BS144" s="8">
        <f t="shared" si="33"/>
        <v>89128.947105916101</v>
      </c>
      <c r="BT144" s="8"/>
      <c r="BU144" s="8">
        <f t="shared" si="34"/>
        <v>225207.05198892416</v>
      </c>
      <c r="BV144" s="8">
        <f t="shared" si="35"/>
        <v>225207.0519889241</v>
      </c>
      <c r="BW144" s="8">
        <f t="shared" si="36"/>
        <v>27183504.148799904</v>
      </c>
      <c r="BX144" s="8">
        <f>BW144*WACC!$H$12/12</f>
        <v>104696.43373428828</v>
      </c>
      <c r="BY144" s="8">
        <f t="shared" si="37"/>
        <v>15567.486628372179</v>
      </c>
    </row>
    <row r="145" spans="1:77" x14ac:dyDescent="0.2">
      <c r="A145">
        <f t="shared" si="57"/>
        <v>2020</v>
      </c>
      <c r="B145" s="247">
        <v>43862</v>
      </c>
      <c r="C145" s="169">
        <v>0</v>
      </c>
      <c r="D145" s="169">
        <v>0</v>
      </c>
      <c r="E145" s="169">
        <v>205195.7553434328</v>
      </c>
      <c r="F145" s="169">
        <v>-30531.968748874893</v>
      </c>
      <c r="G145" s="169">
        <v>54.124092307692308</v>
      </c>
      <c r="H145" s="169">
        <v>235673.60000000001</v>
      </c>
      <c r="I145" s="169">
        <v>235562.62</v>
      </c>
      <c r="J145" s="169">
        <v>110.98</v>
      </c>
      <c r="K145" s="169">
        <v>456475</v>
      </c>
      <c r="L145" s="169">
        <v>197.6</v>
      </c>
      <c r="M145" s="169">
        <v>235673.60000000001</v>
      </c>
      <c r="N145" s="169">
        <v>220998.99999999997</v>
      </c>
      <c r="O145" s="169">
        <v>0</v>
      </c>
      <c r="P145" s="169">
        <v>26501367.040000003</v>
      </c>
      <c r="Q145" s="169">
        <v>26501367.040000003</v>
      </c>
      <c r="R145" s="169">
        <v>202972.81</v>
      </c>
      <c r="S145" s="169">
        <v>0</v>
      </c>
      <c r="T145" s="169">
        <v>0</v>
      </c>
      <c r="U145" s="169">
        <v>571745.76879990054</v>
      </c>
      <c r="V145" s="169">
        <v>5304.8224155360067</v>
      </c>
      <c r="W145" s="267">
        <v>0</v>
      </c>
      <c r="X145" s="169">
        <v>0</v>
      </c>
      <c r="Y145" s="169">
        <v>253502.19</v>
      </c>
      <c r="Z145" s="169">
        <v>0</v>
      </c>
      <c r="AA145" s="169">
        <v>0</v>
      </c>
      <c r="AB145" s="169">
        <v>0</v>
      </c>
      <c r="AC145" s="169">
        <v>0</v>
      </c>
      <c r="AD145" s="169">
        <v>0</v>
      </c>
      <c r="AE145" s="169">
        <v>0</v>
      </c>
      <c r="AF145" s="169">
        <v>0</v>
      </c>
      <c r="AG145" s="169">
        <v>0</v>
      </c>
      <c r="AH145" s="169">
        <v>0</v>
      </c>
      <c r="AI145" s="169">
        <v>6871.3</v>
      </c>
      <c r="AJ145" s="169">
        <v>235200.46775896879</v>
      </c>
      <c r="AK145" s="169">
        <v>235200.46775896879</v>
      </c>
      <c r="AM145" s="15">
        <v>2</v>
      </c>
      <c r="AN145" s="169" t="str">
        <f>RevReqSumR!AB145</f>
        <v>Oct 2019 - Sep 2020</v>
      </c>
      <c r="AO145" s="276">
        <v>1</v>
      </c>
      <c r="AP145" s="8"/>
      <c r="AQ145" s="8">
        <f t="shared" si="45"/>
        <v>0</v>
      </c>
      <c r="AR145" s="8">
        <f t="shared" si="46"/>
        <v>0</v>
      </c>
      <c r="AS145" s="8">
        <f t="shared" si="47"/>
        <v>0</v>
      </c>
      <c r="AT145" s="8">
        <f t="shared" si="48"/>
        <v>26501367.040000003</v>
      </c>
      <c r="AU145" s="8">
        <v>0</v>
      </c>
      <c r="AW145" s="8">
        <f t="shared" si="49"/>
        <v>571745.76879990054</v>
      </c>
      <c r="AX145" s="8">
        <f t="shared" si="50"/>
        <v>0</v>
      </c>
      <c r="AY145" s="8">
        <f t="shared" si="51"/>
        <v>27073112.808799904</v>
      </c>
      <c r="AZ145" s="8">
        <f t="shared" si="52"/>
        <v>0</v>
      </c>
      <c r="BB145" s="8">
        <f t="shared" si="56"/>
        <v>13895681.245808685</v>
      </c>
      <c r="BC145" s="8">
        <f t="shared" si="56"/>
        <v>344045.1175742292</v>
      </c>
      <c r="BD145" s="8">
        <f t="shared" si="56"/>
        <v>12833386.445416991</v>
      </c>
      <c r="BE145" s="8">
        <f t="shared" si="53"/>
        <v>27073112.808799908</v>
      </c>
      <c r="BF145" s="8">
        <f t="shared" si="54"/>
        <v>0</v>
      </c>
      <c r="BH145" s="8">
        <f t="shared" si="38"/>
        <v>470874.0677589688</v>
      </c>
      <c r="BI145" s="8">
        <f t="shared" si="39"/>
        <v>260373.49</v>
      </c>
      <c r="BJ145" s="8">
        <f t="shared" si="40"/>
        <v>0</v>
      </c>
      <c r="BK145" s="8">
        <f t="shared" si="41"/>
        <v>260373.49</v>
      </c>
      <c r="BL145" s="8">
        <f t="shared" si="42"/>
        <v>210500.57775896881</v>
      </c>
      <c r="BM145" s="8">
        <f t="shared" si="43"/>
        <v>0</v>
      </c>
      <c r="BN145" s="8">
        <f>BW145*WACC!$H$10/12</f>
        <v>71225.078751873501</v>
      </c>
      <c r="BO145" s="8">
        <f t="shared" si="30"/>
        <v>139275.49900709529</v>
      </c>
      <c r="BP145" s="8">
        <f t="shared" si="31"/>
        <v>57219.94601207503</v>
      </c>
      <c r="BQ145" s="8">
        <f t="shared" si="32"/>
        <v>82055.552995020262</v>
      </c>
      <c r="BR145" s="8">
        <f>BW145*WACC!$H$11/12</f>
        <v>1443.0826648463737</v>
      </c>
      <c r="BS145" s="8">
        <f t="shared" si="33"/>
        <v>80612.470330173892</v>
      </c>
      <c r="BT145" s="8"/>
      <c r="BU145" s="8">
        <f t="shared" si="34"/>
        <v>210500.57775896881</v>
      </c>
      <c r="BV145" s="8">
        <f t="shared" si="35"/>
        <v>210500.57775896881</v>
      </c>
      <c r="BW145" s="8">
        <f t="shared" si="36"/>
        <v>27091138.998799905</v>
      </c>
      <c r="BX145" s="8">
        <f>BW145*WACC!$H$12/12</f>
        <v>104340.692187746</v>
      </c>
      <c r="BY145" s="8">
        <f t="shared" si="37"/>
        <v>23728.221857572105</v>
      </c>
    </row>
    <row r="146" spans="1:77" x14ac:dyDescent="0.2">
      <c r="A146">
        <f t="shared" si="57"/>
        <v>2020</v>
      </c>
      <c r="B146" s="247">
        <v>43891</v>
      </c>
      <c r="C146" s="169">
        <v>0</v>
      </c>
      <c r="D146" s="169">
        <v>0</v>
      </c>
      <c r="E146" s="169">
        <v>217508.82496889841</v>
      </c>
      <c r="F146" s="169">
        <v>-32367.067938793891</v>
      </c>
      <c r="G146" s="169">
        <v>50.80290769229974</v>
      </c>
      <c r="H146" s="169">
        <v>249825.09</v>
      </c>
      <c r="I146" s="169">
        <v>249720.92</v>
      </c>
      <c r="J146" s="169">
        <v>104.1699999999837</v>
      </c>
      <c r="K146" s="169">
        <v>541975</v>
      </c>
      <c r="L146" s="169">
        <v>2427.5</v>
      </c>
      <c r="M146" s="169">
        <v>249825.09</v>
      </c>
      <c r="N146" s="169">
        <v>294577.41000000003</v>
      </c>
      <c r="O146" s="169">
        <v>0</v>
      </c>
      <c r="P146" s="169">
        <v>26206789.630000003</v>
      </c>
      <c r="Q146" s="169">
        <v>26206789.630000003</v>
      </c>
      <c r="R146" s="169">
        <v>240739.81000000003</v>
      </c>
      <c r="S146" s="169">
        <v>625176.49000000942</v>
      </c>
      <c r="T146" s="169">
        <v>56910.499999987078</v>
      </c>
      <c r="U146" s="169">
        <v>244219.58879987826</v>
      </c>
      <c r="V146" s="169">
        <v>4332.9287252591084</v>
      </c>
      <c r="W146" s="267">
        <v>0</v>
      </c>
      <c r="X146" s="169">
        <v>0</v>
      </c>
      <c r="Y146" s="169">
        <v>301235.19000000006</v>
      </c>
      <c r="Z146" s="169">
        <v>0</v>
      </c>
      <c r="AA146" s="169">
        <v>0</v>
      </c>
      <c r="AB146" s="169">
        <v>0</v>
      </c>
      <c r="AC146" s="169">
        <v>0</v>
      </c>
      <c r="AD146" s="169">
        <v>0</v>
      </c>
      <c r="AE146" s="169">
        <v>0</v>
      </c>
      <c r="AF146" s="169">
        <v>0</v>
      </c>
      <c r="AG146" s="169">
        <v>0</v>
      </c>
      <c r="AH146" s="169">
        <v>0</v>
      </c>
      <c r="AI146" s="169">
        <v>5851.48</v>
      </c>
      <c r="AJ146" s="169">
        <v>222192.83369417043</v>
      </c>
      <c r="AK146" s="169">
        <v>222192.83369417049</v>
      </c>
      <c r="AM146" s="15">
        <v>1</v>
      </c>
      <c r="AN146" s="169" t="str">
        <f>RevReqSumR!AB146</f>
        <v>Oct 2019 - Sep 2020</v>
      </c>
      <c r="AO146" s="276">
        <v>1</v>
      </c>
      <c r="AP146" s="8"/>
      <c r="AQ146" s="8">
        <f t="shared" si="45"/>
        <v>0</v>
      </c>
      <c r="AR146" s="8">
        <f t="shared" si="46"/>
        <v>0</v>
      </c>
      <c r="AS146" s="8">
        <f t="shared" si="47"/>
        <v>0</v>
      </c>
      <c r="AT146" s="8">
        <f t="shared" si="48"/>
        <v>26206789.630000003</v>
      </c>
      <c r="AU146" s="8">
        <v>0</v>
      </c>
      <c r="AW146" s="8">
        <f t="shared" si="49"/>
        <v>244219.58879987826</v>
      </c>
      <c r="AX146" s="8">
        <f t="shared" si="50"/>
        <v>0</v>
      </c>
      <c r="AY146" s="8">
        <f t="shared" si="51"/>
        <v>26451009.218799882</v>
      </c>
      <c r="AZ146" s="8">
        <f t="shared" si="52"/>
        <v>0</v>
      </c>
      <c r="BB146" s="8">
        <f t="shared" si="56"/>
        <v>13576377.246687323</v>
      </c>
      <c r="BC146" s="8">
        <f t="shared" si="56"/>
        <v>336139.42515250889</v>
      </c>
      <c r="BD146" s="8">
        <f t="shared" si="56"/>
        <v>12538492.54696005</v>
      </c>
      <c r="BE146" s="8">
        <f t="shared" si="53"/>
        <v>26451009.218799882</v>
      </c>
      <c r="BF146" s="8">
        <f t="shared" si="54"/>
        <v>0</v>
      </c>
      <c r="BH146" s="8">
        <f t="shared" si="38"/>
        <v>472017.92369417043</v>
      </c>
      <c r="BI146" s="8">
        <f t="shared" si="39"/>
        <v>307086.67000000004</v>
      </c>
      <c r="BJ146" s="8">
        <f t="shared" si="40"/>
        <v>0</v>
      </c>
      <c r="BK146" s="8">
        <f t="shared" si="41"/>
        <v>307086.67000000004</v>
      </c>
      <c r="BL146" s="8">
        <f t="shared" si="42"/>
        <v>164931.25369417039</v>
      </c>
      <c r="BM146" s="8">
        <f t="shared" si="43"/>
        <v>56910.499999987078</v>
      </c>
      <c r="BN146" s="8">
        <f>BW146*WACC!$H$10/12</f>
        <v>71177.686251971478</v>
      </c>
      <c r="BO146" s="8">
        <f t="shared" si="30"/>
        <v>150664.067442186</v>
      </c>
      <c r="BP146" s="8">
        <f t="shared" si="31"/>
        <v>61898.825467947696</v>
      </c>
      <c r="BQ146" s="8">
        <f t="shared" si="32"/>
        <v>88765.241974238306</v>
      </c>
      <c r="BR146" s="8">
        <f>BW146*WACC!$H$11/12</f>
        <v>1442.1224511653108</v>
      </c>
      <c r="BS146" s="8">
        <f t="shared" si="33"/>
        <v>87323.119523072994</v>
      </c>
      <c r="BT146" s="8"/>
      <c r="BU146" s="8">
        <f t="shared" si="34"/>
        <v>221841.75369415747</v>
      </c>
      <c r="BV146" s="8">
        <f t="shared" si="35"/>
        <v>221841.75369415752</v>
      </c>
      <c r="BW146" s="8">
        <f t="shared" si="36"/>
        <v>27073112.808799904</v>
      </c>
      <c r="BX146" s="8">
        <f>BW146*WACC!$H$12/12</f>
        <v>104271.26486901306</v>
      </c>
      <c r="BY146" s="8">
        <f t="shared" si="37"/>
        <v>16948.145345940065</v>
      </c>
    </row>
    <row r="147" spans="1:77" x14ac:dyDescent="0.2">
      <c r="A147">
        <f t="shared" si="57"/>
        <v>2020</v>
      </c>
      <c r="B147" s="247">
        <v>43922</v>
      </c>
      <c r="C147" s="169">
        <v>0</v>
      </c>
      <c r="D147" s="169">
        <v>0</v>
      </c>
      <c r="E147" s="169">
        <v>211193.96563783326</v>
      </c>
      <c r="F147" s="169">
        <v>-31428.614940000047</v>
      </c>
      <c r="G147" s="169">
        <v>46.860577833333309</v>
      </c>
      <c r="H147" s="169">
        <v>242575.71999999997</v>
      </c>
      <c r="I147" s="169">
        <v>242479.61999999997</v>
      </c>
      <c r="J147" s="169">
        <v>96.100000000000648</v>
      </c>
      <c r="K147" s="169">
        <v>642334.22</v>
      </c>
      <c r="L147" s="169">
        <v>0</v>
      </c>
      <c r="M147" s="169">
        <v>260063.76999999996</v>
      </c>
      <c r="N147" s="169">
        <v>382270.45000000007</v>
      </c>
      <c r="O147" s="169">
        <v>102.50999999999999</v>
      </c>
      <c r="P147" s="169">
        <v>25808390.460000001</v>
      </c>
      <c r="Q147" s="169">
        <v>25808492.969999999</v>
      </c>
      <c r="R147" s="169">
        <v>313896</v>
      </c>
      <c r="S147" s="169">
        <v>0</v>
      </c>
      <c r="T147" s="169">
        <v>0</v>
      </c>
      <c r="U147" s="169">
        <v>558115.58879987919</v>
      </c>
      <c r="V147" s="169">
        <v>2024.2048501601355</v>
      </c>
      <c r="W147" s="267">
        <v>0</v>
      </c>
      <c r="X147" s="169">
        <v>0</v>
      </c>
      <c r="Y147" s="169">
        <v>328536</v>
      </c>
      <c r="Z147" s="169">
        <v>0</v>
      </c>
      <c r="AA147" s="169">
        <v>0</v>
      </c>
      <c r="AB147" s="169">
        <v>0</v>
      </c>
      <c r="AC147" s="169">
        <v>0</v>
      </c>
      <c r="AD147" s="169">
        <v>0</v>
      </c>
      <c r="AE147" s="169">
        <v>0</v>
      </c>
      <c r="AF147" s="169">
        <v>0</v>
      </c>
      <c r="AG147" s="169">
        <v>0</v>
      </c>
      <c r="AH147" s="169">
        <v>0</v>
      </c>
      <c r="AI147" s="169">
        <v>4529.7574946255636</v>
      </c>
      <c r="AJ147" s="169">
        <v>303708.207982619</v>
      </c>
      <c r="AK147" s="169">
        <v>303708.207982619</v>
      </c>
      <c r="AM147" s="15">
        <v>2</v>
      </c>
      <c r="AN147" s="169" t="str">
        <f>RevReqSumR!AB147</f>
        <v>Oct 2019 - Sep 2020</v>
      </c>
      <c r="AO147" s="276">
        <v>0</v>
      </c>
      <c r="AP147" s="8"/>
      <c r="AQ147" s="8">
        <f t="shared" si="45"/>
        <v>0</v>
      </c>
      <c r="AR147" s="8">
        <f t="shared" si="46"/>
        <v>0</v>
      </c>
      <c r="AS147" s="8">
        <f t="shared" si="47"/>
        <v>0</v>
      </c>
      <c r="AT147" s="8">
        <f t="shared" si="48"/>
        <v>25808390.460000001</v>
      </c>
      <c r="AU147" s="8">
        <v>0</v>
      </c>
      <c r="AW147" s="8">
        <f t="shared" si="49"/>
        <v>558115.58879987919</v>
      </c>
      <c r="AX147" s="8">
        <f t="shared" si="50"/>
        <v>102.50999999999999</v>
      </c>
      <c r="AY147" s="8">
        <f t="shared" si="51"/>
        <v>26366608.558799881</v>
      </c>
      <c r="AZ147" s="8">
        <f t="shared" si="52"/>
        <v>0</v>
      </c>
      <c r="BB147" s="8">
        <f t="shared" si="56"/>
        <v>13533057.341932423</v>
      </c>
      <c r="BC147" s="8">
        <f t="shared" si="56"/>
        <v>335066.8615652289</v>
      </c>
      <c r="BD147" s="8">
        <f t="shared" si="56"/>
        <v>12498484.355302231</v>
      </c>
      <c r="BE147" s="8">
        <f t="shared" si="53"/>
        <v>26366608.558799885</v>
      </c>
      <c r="BF147" s="8">
        <f t="shared" si="54"/>
        <v>0</v>
      </c>
      <c r="BH147" s="8">
        <f t="shared" si="38"/>
        <v>546283.92798261903</v>
      </c>
      <c r="BI147" s="8">
        <f t="shared" si="39"/>
        <v>333065.75749462558</v>
      </c>
      <c r="BJ147" s="8">
        <f t="shared" si="40"/>
        <v>0</v>
      </c>
      <c r="BK147" s="8">
        <f t="shared" si="41"/>
        <v>333065.75749462558</v>
      </c>
      <c r="BL147" s="8">
        <f t="shared" si="42"/>
        <v>213218.17048799346</v>
      </c>
      <c r="BM147" s="8">
        <f t="shared" si="43"/>
        <v>0</v>
      </c>
      <c r="BN147" s="8">
        <f>BW147*WACC!$H$10/12</f>
        <v>69542.119095066868</v>
      </c>
      <c r="BO147" s="8">
        <f t="shared" si="30"/>
        <v>143676.0513929266</v>
      </c>
      <c r="BP147" s="8">
        <f t="shared" si="31"/>
        <v>59027.868954269965</v>
      </c>
      <c r="BQ147" s="8">
        <f t="shared" si="32"/>
        <v>84648.18243865663</v>
      </c>
      <c r="BR147" s="8">
        <f>BW147*WACC!$H$11/12</f>
        <v>1408.9844237642665</v>
      </c>
      <c r="BS147" s="8">
        <f t="shared" si="33"/>
        <v>83239.198014892361</v>
      </c>
      <c r="BT147" s="8"/>
      <c r="BU147" s="8">
        <f t="shared" si="34"/>
        <v>213218.17048799346</v>
      </c>
      <c r="BV147" s="8">
        <f t="shared" si="35"/>
        <v>213218.1704879934</v>
      </c>
      <c r="BW147" s="8">
        <f t="shared" si="36"/>
        <v>26451009.218799882</v>
      </c>
      <c r="BX147" s="8">
        <f>BW147*WACC!$H$12/12</f>
        <v>101875.25194405043</v>
      </c>
      <c r="BY147" s="8">
        <f t="shared" si="37"/>
        <v>18636.053929158064</v>
      </c>
    </row>
    <row r="148" spans="1:77" x14ac:dyDescent="0.2">
      <c r="A148">
        <f t="shared" si="57"/>
        <v>2020</v>
      </c>
      <c r="B148" s="247">
        <v>43952</v>
      </c>
      <c r="C148" s="169">
        <v>0</v>
      </c>
      <c r="D148" s="169">
        <v>0</v>
      </c>
      <c r="E148" s="169">
        <v>207972.58501849996</v>
      </c>
      <c r="F148" s="169">
        <v>-30950.660484000036</v>
      </c>
      <c r="G148" s="169">
        <v>42.995502499999986</v>
      </c>
      <c r="H148" s="169">
        <v>238880.25</v>
      </c>
      <c r="I148" s="169">
        <v>238792.1</v>
      </c>
      <c r="J148" s="169">
        <v>88.150000000000318</v>
      </c>
      <c r="K148" s="169">
        <v>903785.37</v>
      </c>
      <c r="L148" s="169">
        <v>0</v>
      </c>
      <c r="M148" s="169">
        <v>238963.84</v>
      </c>
      <c r="N148" s="169">
        <v>664821.52999999991</v>
      </c>
      <c r="O148" s="169">
        <v>18.920000000000002</v>
      </c>
      <c r="P148" s="169">
        <v>25143568.930000007</v>
      </c>
      <c r="Q148" s="169">
        <v>25143587.850000005</v>
      </c>
      <c r="R148" s="169">
        <v>441728</v>
      </c>
      <c r="S148" s="169">
        <v>0</v>
      </c>
      <c r="T148" s="169">
        <v>0</v>
      </c>
      <c r="U148" s="169">
        <v>999843.58879987919</v>
      </c>
      <c r="V148" s="169">
        <v>4700.7621866997206</v>
      </c>
      <c r="W148" s="267">
        <v>0</v>
      </c>
      <c r="X148" s="169">
        <v>0</v>
      </c>
      <c r="Y148" s="169">
        <v>462186</v>
      </c>
      <c r="Z148" s="169">
        <v>0</v>
      </c>
      <c r="AA148" s="169">
        <v>0</v>
      </c>
      <c r="AB148" s="169">
        <v>0</v>
      </c>
      <c r="AC148" s="169">
        <v>0</v>
      </c>
      <c r="AD148" s="169">
        <v>0</v>
      </c>
      <c r="AE148" s="169">
        <v>0</v>
      </c>
      <c r="AF148" s="169">
        <v>0</v>
      </c>
      <c r="AG148" s="169">
        <v>0</v>
      </c>
      <c r="AH148" s="169">
        <v>0</v>
      </c>
      <c r="AI148" s="169">
        <v>4529.7574946255636</v>
      </c>
      <c r="AJ148" s="169">
        <v>440508.85469982517</v>
      </c>
      <c r="AK148" s="169">
        <v>440508.85469982529</v>
      </c>
      <c r="AM148" s="15">
        <v>2</v>
      </c>
      <c r="AN148" s="169" t="str">
        <f>RevReqSumR!AB148</f>
        <v>Oct 2019 - Sep 2020</v>
      </c>
      <c r="AO148" s="276">
        <v>0</v>
      </c>
      <c r="AP148" s="8"/>
      <c r="AQ148" s="8">
        <f t="shared" si="45"/>
        <v>0</v>
      </c>
      <c r="AR148" s="8">
        <f t="shared" si="46"/>
        <v>0</v>
      </c>
      <c r="AS148" s="8">
        <f t="shared" si="47"/>
        <v>0</v>
      </c>
      <c r="AT148" s="8">
        <f t="shared" si="48"/>
        <v>25143568.930000007</v>
      </c>
      <c r="AU148" s="8">
        <v>0</v>
      </c>
      <c r="AW148" s="8">
        <f t="shared" si="49"/>
        <v>999843.58879987919</v>
      </c>
      <c r="AX148" s="8">
        <f t="shared" si="50"/>
        <v>18.920000000000002</v>
      </c>
      <c r="AY148" s="8">
        <f t="shared" si="51"/>
        <v>26143431.438799888</v>
      </c>
      <c r="AZ148" s="8">
        <f t="shared" si="52"/>
        <v>0</v>
      </c>
      <c r="BB148" s="8">
        <f t="shared" si="56"/>
        <v>13418508.337435627</v>
      </c>
      <c r="BC148" s="8">
        <f t="shared" si="56"/>
        <v>332230.72672426898</v>
      </c>
      <c r="BD148" s="8">
        <f t="shared" si="56"/>
        <v>12392692.374639994</v>
      </c>
      <c r="BE148" s="8">
        <f t="shared" si="53"/>
        <v>26143431.438799888</v>
      </c>
      <c r="BF148" s="8">
        <f t="shared" si="54"/>
        <v>0</v>
      </c>
      <c r="BH148" s="8">
        <f t="shared" si="38"/>
        <v>679389.10469982517</v>
      </c>
      <c r="BI148" s="8">
        <f t="shared" si="39"/>
        <v>466715.75749462558</v>
      </c>
      <c r="BJ148" s="8">
        <f t="shared" si="40"/>
        <v>0</v>
      </c>
      <c r="BK148" s="8">
        <f t="shared" si="41"/>
        <v>466715.75749462558</v>
      </c>
      <c r="BL148" s="8">
        <f t="shared" si="42"/>
        <v>212673.34720519959</v>
      </c>
      <c r="BM148" s="8">
        <f t="shared" si="43"/>
        <v>0</v>
      </c>
      <c r="BN148" s="8">
        <f>BW148*WACC!$H$10/12</f>
        <v>69320.222051333258</v>
      </c>
      <c r="BO148" s="8">
        <f t="shared" si="30"/>
        <v>143353.12515386633</v>
      </c>
      <c r="BP148" s="8">
        <f t="shared" si="31"/>
        <v>58895.197938214442</v>
      </c>
      <c r="BQ148" s="8">
        <f t="shared" si="32"/>
        <v>84457.9272156519</v>
      </c>
      <c r="BR148" s="8">
        <f>BW148*WACC!$H$11/12</f>
        <v>1404.4885947275845</v>
      </c>
      <c r="BS148" s="8">
        <f t="shared" si="33"/>
        <v>83053.438620924309</v>
      </c>
      <c r="BT148" s="8"/>
      <c r="BU148" s="8">
        <f t="shared" si="34"/>
        <v>212673.34720519959</v>
      </c>
      <c r="BV148" s="8">
        <f t="shared" si="35"/>
        <v>212673.34720519968</v>
      </c>
      <c r="BW148" s="8">
        <f t="shared" si="36"/>
        <v>26366608.558799881</v>
      </c>
      <c r="BX148" s="8">
        <f>BW148*WACC!$H$12/12</f>
        <v>101550.18538683064</v>
      </c>
      <c r="BY148" s="8">
        <f t="shared" si="37"/>
        <v>18496.746765906326</v>
      </c>
    </row>
    <row r="149" spans="1:77" x14ac:dyDescent="0.2">
      <c r="A149">
        <f t="shared" si="57"/>
        <v>2020</v>
      </c>
      <c r="B149" s="247">
        <v>43983</v>
      </c>
      <c r="C149" s="169">
        <v>0</v>
      </c>
      <c r="D149" s="169">
        <v>0</v>
      </c>
      <c r="E149" s="169">
        <v>202614.57746733329</v>
      </c>
      <c r="F149" s="169">
        <v>-30155.921004000043</v>
      </c>
      <c r="G149" s="169">
        <v>36.068471333333321</v>
      </c>
      <c r="H149" s="169">
        <v>232734.43</v>
      </c>
      <c r="I149" s="169">
        <v>232660.47</v>
      </c>
      <c r="J149" s="169">
        <v>73.960000000000051</v>
      </c>
      <c r="K149" s="169">
        <v>1010609.06</v>
      </c>
      <c r="L149" s="169">
        <v>0</v>
      </c>
      <c r="M149" s="169">
        <v>232732.01</v>
      </c>
      <c r="N149" s="169">
        <v>777877.05</v>
      </c>
      <c r="O149" s="169">
        <v>21.34</v>
      </c>
      <c r="P149" s="169">
        <v>24365691.879999999</v>
      </c>
      <c r="Q149" s="169">
        <v>24365713.219999999</v>
      </c>
      <c r="R149" s="169">
        <v>493696</v>
      </c>
      <c r="S149" s="169">
        <v>1018712</v>
      </c>
      <c r="T149" s="169">
        <v>18868.411200120812</v>
      </c>
      <c r="U149" s="169">
        <v>493696</v>
      </c>
      <c r="V149" s="169">
        <v>7812.6076144424687</v>
      </c>
      <c r="W149" s="267">
        <v>3205.43</v>
      </c>
      <c r="X149" s="169">
        <v>0</v>
      </c>
      <c r="Y149" s="169">
        <v>516913.06</v>
      </c>
      <c r="Z149" s="169">
        <v>0</v>
      </c>
      <c r="AA149" s="169">
        <v>0</v>
      </c>
      <c r="AB149" s="169">
        <v>0</v>
      </c>
      <c r="AC149" s="169">
        <v>0</v>
      </c>
      <c r="AD149" s="169">
        <v>0</v>
      </c>
      <c r="AE149" s="169">
        <v>0</v>
      </c>
      <c r="AF149" s="169">
        <v>0</v>
      </c>
      <c r="AG149" s="169">
        <v>0</v>
      </c>
      <c r="AH149" s="169">
        <v>0</v>
      </c>
      <c r="AI149" s="169">
        <v>4529.7574946255636</v>
      </c>
      <c r="AJ149" s="169">
        <v>483472.59137628059</v>
      </c>
      <c r="AK149" s="169">
        <v>483472.59137628053</v>
      </c>
      <c r="AM149" s="15">
        <v>2</v>
      </c>
      <c r="AN149" s="169" t="str">
        <f>RevReqSumR!AB149</f>
        <v>Oct 2019 - Sep 2020</v>
      </c>
      <c r="AO149" s="276">
        <v>0</v>
      </c>
      <c r="AP149" s="8"/>
      <c r="AQ149" s="8">
        <f t="shared" si="45"/>
        <v>0</v>
      </c>
      <c r="AR149" s="8">
        <f t="shared" si="46"/>
        <v>0</v>
      </c>
      <c r="AS149" s="8">
        <f t="shared" si="47"/>
        <v>0</v>
      </c>
      <c r="AT149" s="8">
        <f t="shared" si="48"/>
        <v>24365691.879999999</v>
      </c>
      <c r="AU149" s="8">
        <v>0</v>
      </c>
      <c r="AW149" s="8">
        <f t="shared" si="49"/>
        <v>493696</v>
      </c>
      <c r="AX149" s="8">
        <f t="shared" si="50"/>
        <v>21.34</v>
      </c>
      <c r="AY149" s="8">
        <f t="shared" si="51"/>
        <v>24859409.219999999</v>
      </c>
      <c r="AZ149" s="8">
        <f t="shared" si="52"/>
        <v>0</v>
      </c>
      <c r="BB149" s="8">
        <f t="shared" si="56"/>
        <v>12759464.673303301</v>
      </c>
      <c r="BC149" s="8">
        <f t="shared" si="56"/>
        <v>315913.37236775999</v>
      </c>
      <c r="BD149" s="8">
        <f t="shared" si="56"/>
        <v>11784031.174328938</v>
      </c>
      <c r="BE149" s="8">
        <f t="shared" si="53"/>
        <v>24859409.219999999</v>
      </c>
      <c r="BF149" s="8">
        <f t="shared" si="54"/>
        <v>0</v>
      </c>
      <c r="BH149" s="8">
        <f t="shared" si="38"/>
        <v>716207.02137628058</v>
      </c>
      <c r="BI149" s="8">
        <f t="shared" si="39"/>
        <v>524648.24749462551</v>
      </c>
      <c r="BJ149" s="8">
        <f t="shared" si="40"/>
        <v>0</v>
      </c>
      <c r="BK149" s="8">
        <f t="shared" si="41"/>
        <v>524648.24749462551</v>
      </c>
      <c r="BL149" s="8">
        <f t="shared" si="42"/>
        <v>191558.77388165507</v>
      </c>
      <c r="BM149" s="8">
        <f t="shared" si="43"/>
        <v>18868.411200120812</v>
      </c>
      <c r="BN149" s="8">
        <f>BW149*WACC!$H$10/12</f>
        <v>68733.469019342985</v>
      </c>
      <c r="BO149" s="8">
        <f t="shared" si="30"/>
        <v>141693.71606243291</v>
      </c>
      <c r="BP149" s="8">
        <f t="shared" si="31"/>
        <v>58213.446307089936</v>
      </c>
      <c r="BQ149" s="8">
        <f t="shared" si="32"/>
        <v>83480.269755342975</v>
      </c>
      <c r="BR149" s="8">
        <f>BW149*WACC!$H$11/12</f>
        <v>1392.6004628525609</v>
      </c>
      <c r="BS149" s="8">
        <f t="shared" si="33"/>
        <v>82087.66929249042</v>
      </c>
      <c r="BT149" s="8"/>
      <c r="BU149" s="8">
        <f t="shared" si="34"/>
        <v>210427.18508177588</v>
      </c>
      <c r="BV149" s="8">
        <f t="shared" si="35"/>
        <v>210427.18508177577</v>
      </c>
      <c r="BW149" s="8">
        <f t="shared" si="36"/>
        <v>26143431.438799888</v>
      </c>
      <c r="BX149" s="8">
        <f>BW149*WACC!$H$12/12</f>
        <v>100690.62554394995</v>
      </c>
      <c r="BY149" s="8">
        <f t="shared" si="37"/>
        <v>18602.956251459531</v>
      </c>
    </row>
    <row r="150" spans="1:77" x14ac:dyDescent="0.2">
      <c r="A150">
        <f t="shared" si="57"/>
        <v>2020</v>
      </c>
      <c r="B150" s="247">
        <v>44013</v>
      </c>
      <c r="C150" s="169">
        <v>0</v>
      </c>
      <c r="D150" s="169">
        <v>0</v>
      </c>
      <c r="E150" s="169">
        <v>196346.23072249995</v>
      </c>
      <c r="F150" s="169">
        <v>-29225.003568000036</v>
      </c>
      <c r="G150" s="169">
        <v>30.494290499999984</v>
      </c>
      <c r="H150" s="169">
        <v>225540.74</v>
      </c>
      <c r="I150" s="169">
        <v>225478.21</v>
      </c>
      <c r="J150" s="169">
        <v>62.53000000000003</v>
      </c>
      <c r="K150" s="169">
        <v>1203151.19</v>
      </c>
      <c r="L150" s="169">
        <v>0</v>
      </c>
      <c r="M150" s="169">
        <v>225557.00999999998</v>
      </c>
      <c r="N150" s="169">
        <v>977594.18</v>
      </c>
      <c r="O150" s="169">
        <v>5.07</v>
      </c>
      <c r="P150" s="169">
        <v>23388097.699999999</v>
      </c>
      <c r="Q150" s="169">
        <v>23388102.77</v>
      </c>
      <c r="R150" s="169">
        <v>587656</v>
      </c>
      <c r="S150" s="169">
        <v>493696</v>
      </c>
      <c r="T150" s="169">
        <v>0</v>
      </c>
      <c r="U150" s="169">
        <v>587656</v>
      </c>
      <c r="V150" s="169">
        <v>4079.5573457534242</v>
      </c>
      <c r="W150" s="267">
        <v>1553.44</v>
      </c>
      <c r="X150" s="169">
        <v>0</v>
      </c>
      <c r="Y150" s="169">
        <v>615495.18999999994</v>
      </c>
      <c r="Z150" s="169">
        <v>0</v>
      </c>
      <c r="AA150" s="169">
        <v>0</v>
      </c>
      <c r="AB150" s="169">
        <v>0</v>
      </c>
      <c r="AC150" s="169">
        <v>0</v>
      </c>
      <c r="AD150" s="169">
        <v>0</v>
      </c>
      <c r="AE150" s="169">
        <v>0</v>
      </c>
      <c r="AF150" s="169">
        <v>0</v>
      </c>
      <c r="AG150" s="169">
        <v>0</v>
      </c>
      <c r="AH150" s="169">
        <v>0</v>
      </c>
      <c r="AI150" s="169">
        <v>4529.7574946255636</v>
      </c>
      <c r="AJ150" s="169">
        <v>596463.43556287896</v>
      </c>
      <c r="AK150" s="169">
        <v>596463.43556287885</v>
      </c>
      <c r="AM150" s="15">
        <v>2</v>
      </c>
      <c r="AN150" s="169" t="str">
        <f>RevReqSumR!AB150</f>
        <v>Oct 2019 - Sep 2020</v>
      </c>
      <c r="AO150" s="276">
        <v>0</v>
      </c>
      <c r="AP150" s="8"/>
      <c r="AQ150" s="8">
        <f t="shared" si="45"/>
        <v>0</v>
      </c>
      <c r="AR150" s="8">
        <f t="shared" si="46"/>
        <v>0</v>
      </c>
      <c r="AS150" s="8">
        <f t="shared" si="47"/>
        <v>0</v>
      </c>
      <c r="AT150" s="8">
        <f t="shared" si="48"/>
        <v>23388097.699999999</v>
      </c>
      <c r="AU150" s="8">
        <v>0</v>
      </c>
      <c r="AW150" s="8">
        <f t="shared" si="49"/>
        <v>587656</v>
      </c>
      <c r="AX150" s="8">
        <f t="shared" si="50"/>
        <v>5.07</v>
      </c>
      <c r="AY150" s="8">
        <f t="shared" si="51"/>
        <v>23975758.77</v>
      </c>
      <c r="AZ150" s="8">
        <f t="shared" si="52"/>
        <v>0</v>
      </c>
      <c r="BB150" s="8">
        <f t="shared" si="56"/>
        <v>12305917.825084051</v>
      </c>
      <c r="BC150" s="8">
        <f t="shared" si="56"/>
        <v>304683.94244915998</v>
      </c>
      <c r="BD150" s="8">
        <f t="shared" si="56"/>
        <v>11365157.002466789</v>
      </c>
      <c r="BE150" s="8">
        <f t="shared" si="53"/>
        <v>23975758.77</v>
      </c>
      <c r="BF150" s="8">
        <f t="shared" si="54"/>
        <v>0</v>
      </c>
      <c r="BH150" s="8">
        <f t="shared" si="38"/>
        <v>822004.17556287895</v>
      </c>
      <c r="BI150" s="8">
        <f t="shared" si="39"/>
        <v>621578.38749462552</v>
      </c>
      <c r="BJ150" s="8">
        <f t="shared" si="40"/>
        <v>0</v>
      </c>
      <c r="BK150" s="8">
        <f t="shared" si="41"/>
        <v>621578.38749462552</v>
      </c>
      <c r="BL150" s="8">
        <f t="shared" si="42"/>
        <v>200425.78806825343</v>
      </c>
      <c r="BM150" s="8">
        <f t="shared" si="43"/>
        <v>0</v>
      </c>
      <c r="BN150" s="8">
        <f>BW150*WACC!$H$10/12</f>
        <v>65357.657332088747</v>
      </c>
      <c r="BO150" s="8">
        <f t="shared" si="30"/>
        <v>135068.13073616469</v>
      </c>
      <c r="BP150" s="8">
        <f t="shared" si="31"/>
        <v>55491.390831645898</v>
      </c>
      <c r="BQ150" s="8">
        <f t="shared" si="32"/>
        <v>79576.739904518792</v>
      </c>
      <c r="BR150" s="8">
        <f>BW150*WACC!$H$11/12</f>
        <v>1324.203552508194</v>
      </c>
      <c r="BS150" s="8">
        <f t="shared" si="33"/>
        <v>78252.536352010604</v>
      </c>
      <c r="BT150" s="8"/>
      <c r="BU150" s="8">
        <f t="shared" si="34"/>
        <v>200425.78806825343</v>
      </c>
      <c r="BV150" s="8">
        <f t="shared" si="35"/>
        <v>200425.78806825337</v>
      </c>
      <c r="BW150" s="8">
        <f t="shared" si="36"/>
        <v>24859409.219999999</v>
      </c>
      <c r="BX150" s="8">
        <f>BW150*WACC!$H$12/12</f>
        <v>95745.253291422632</v>
      </c>
      <c r="BY150" s="8">
        <f t="shared" si="37"/>
        <v>17492.716939412028</v>
      </c>
    </row>
    <row r="151" spans="1:77" x14ac:dyDescent="0.2">
      <c r="A151">
        <f t="shared" si="57"/>
        <v>2020</v>
      </c>
      <c r="B151" s="247">
        <v>44044</v>
      </c>
      <c r="C151" s="169">
        <v>0</v>
      </c>
      <c r="D151" s="169">
        <v>0</v>
      </c>
      <c r="E151" s="169">
        <v>188468.350577</v>
      </c>
      <c r="F151" s="169">
        <v>-28053.477420000032</v>
      </c>
      <c r="G151" s="169">
        <v>26.957996999999992</v>
      </c>
      <c r="H151" s="169">
        <v>216494.87000000002</v>
      </c>
      <c r="I151" s="169">
        <v>216439.60000000003</v>
      </c>
      <c r="J151" s="169">
        <v>55.27000000000006</v>
      </c>
      <c r="K151" s="169">
        <v>1172316.0799999998</v>
      </c>
      <c r="L151" s="169">
        <v>0</v>
      </c>
      <c r="M151" s="169">
        <v>216499.94000000003</v>
      </c>
      <c r="N151" s="169">
        <v>955816.14000000025</v>
      </c>
      <c r="O151" s="169">
        <v>0</v>
      </c>
      <c r="P151" s="169">
        <v>22432281.560000002</v>
      </c>
      <c r="Q151" s="169">
        <v>22432281.560000002</v>
      </c>
      <c r="R151" s="169">
        <v>572808</v>
      </c>
      <c r="S151" s="169">
        <v>0</v>
      </c>
      <c r="T151" s="169">
        <v>0</v>
      </c>
      <c r="U151" s="169">
        <v>1160464</v>
      </c>
      <c r="V151" s="169">
        <v>4978.1011638356158</v>
      </c>
      <c r="W151" s="267">
        <v>0</v>
      </c>
      <c r="X151" s="169">
        <v>0</v>
      </c>
      <c r="Y151" s="169">
        <v>599576.41</v>
      </c>
      <c r="Z151" s="169">
        <v>0</v>
      </c>
      <c r="AA151" s="169">
        <v>0</v>
      </c>
      <c r="AB151" s="169">
        <v>0</v>
      </c>
      <c r="AC151" s="169">
        <v>0</v>
      </c>
      <c r="AD151" s="169">
        <v>0</v>
      </c>
      <c r="AE151" s="169">
        <v>0</v>
      </c>
      <c r="AF151" s="169">
        <v>0</v>
      </c>
      <c r="AG151" s="169">
        <v>0</v>
      </c>
      <c r="AH151" s="169">
        <v>0</v>
      </c>
      <c r="AI151" s="169">
        <v>4529.7574946255636</v>
      </c>
      <c r="AJ151" s="169">
        <v>581057.74923546158</v>
      </c>
      <c r="AK151" s="169">
        <v>581057.74923546112</v>
      </c>
      <c r="AM151" s="15">
        <v>1</v>
      </c>
      <c r="AN151" s="169" t="str">
        <f>RevReqSumR!AB151</f>
        <v>Oct 2019 - Sep 2020</v>
      </c>
      <c r="AO151" s="276">
        <v>0</v>
      </c>
      <c r="AP151" s="8"/>
      <c r="AQ151" s="8">
        <f t="shared" si="45"/>
        <v>0</v>
      </c>
      <c r="AR151" s="8">
        <f t="shared" si="46"/>
        <v>0</v>
      </c>
      <c r="AS151" s="8">
        <f t="shared" si="47"/>
        <v>0</v>
      </c>
      <c r="AT151" s="8">
        <f t="shared" si="48"/>
        <v>22432281.560000002</v>
      </c>
      <c r="AU151" s="8">
        <v>0</v>
      </c>
      <c r="AW151" s="8">
        <f t="shared" si="49"/>
        <v>1160464</v>
      </c>
      <c r="AX151" s="8">
        <f t="shared" si="50"/>
        <v>0</v>
      </c>
      <c r="AY151" s="8">
        <f t="shared" si="51"/>
        <v>23592745.560000002</v>
      </c>
      <c r="AZ151" s="8">
        <f t="shared" si="52"/>
        <v>0</v>
      </c>
      <c r="BB151" s="8">
        <f t="shared" si="56"/>
        <v>12109330.549853403</v>
      </c>
      <c r="BC151" s="8">
        <f t="shared" si="56"/>
        <v>299816.61057648004</v>
      </c>
      <c r="BD151" s="8">
        <f t="shared" si="56"/>
        <v>11183598.39957012</v>
      </c>
      <c r="BE151" s="8">
        <f t="shared" si="53"/>
        <v>23592745.560000002</v>
      </c>
      <c r="BF151" s="8">
        <f t="shared" si="54"/>
        <v>0</v>
      </c>
      <c r="BH151" s="8">
        <f t="shared" si="38"/>
        <v>797552.61923546158</v>
      </c>
      <c r="BI151" s="8">
        <f t="shared" si="39"/>
        <v>604106.16749462555</v>
      </c>
      <c r="BJ151" s="8">
        <f t="shared" si="40"/>
        <v>0</v>
      </c>
      <c r="BK151" s="8">
        <f t="shared" si="41"/>
        <v>604106.16749462555</v>
      </c>
      <c r="BL151" s="8">
        <f t="shared" si="42"/>
        <v>193446.45174083603</v>
      </c>
      <c r="BM151" s="8">
        <f t="shared" si="43"/>
        <v>0</v>
      </c>
      <c r="BN151" s="8">
        <f>BW151*WACC!$H$10/12</f>
        <v>63034.459592297651</v>
      </c>
      <c r="BO151" s="8">
        <f t="shared" si="30"/>
        <v>130411.99214853838</v>
      </c>
      <c r="BP151" s="8">
        <f t="shared" si="31"/>
        <v>53578.462854305508</v>
      </c>
      <c r="BQ151" s="8">
        <f t="shared" si="32"/>
        <v>76833.529294232867</v>
      </c>
      <c r="BR151" s="8">
        <f>BW151*WACC!$H$11/12</f>
        <v>1277.1335254327289</v>
      </c>
      <c r="BS151" s="8">
        <f t="shared" si="33"/>
        <v>75556.395768800139</v>
      </c>
      <c r="BT151" s="8"/>
      <c r="BU151" s="8">
        <f t="shared" si="34"/>
        <v>193446.45174083603</v>
      </c>
      <c r="BV151" s="8">
        <f t="shared" si="35"/>
        <v>193446.45174083562</v>
      </c>
      <c r="BW151" s="8">
        <f t="shared" si="36"/>
        <v>23975758.77</v>
      </c>
      <c r="BX151" s="8">
        <f>BW151*WACC!$H$12/12</f>
        <v>92341.900645042668</v>
      </c>
      <c r="BY151" s="8">
        <f t="shared" si="37"/>
        <v>16785.504876242529</v>
      </c>
    </row>
    <row r="152" spans="1:77" x14ac:dyDescent="0.2">
      <c r="A152">
        <f t="shared" si="57"/>
        <v>2020</v>
      </c>
      <c r="B152" s="247">
        <v>44075</v>
      </c>
      <c r="C152" s="169">
        <v>0</v>
      </c>
      <c r="D152" s="169">
        <v>0</v>
      </c>
      <c r="E152" s="169">
        <v>180766.03521733329</v>
      </c>
      <c r="F152" s="169">
        <v>-26908.332048000037</v>
      </c>
      <c r="G152" s="169">
        <v>22.907265333333324</v>
      </c>
      <c r="H152" s="169">
        <v>207651.46</v>
      </c>
      <c r="I152" s="169">
        <v>207604.49</v>
      </c>
      <c r="J152" s="169">
        <v>46.97</v>
      </c>
      <c r="K152" s="169">
        <v>1138598</v>
      </c>
      <c r="L152" s="169">
        <v>0</v>
      </c>
      <c r="M152" s="169">
        <v>207651.46</v>
      </c>
      <c r="N152" s="169">
        <v>930946.53999999992</v>
      </c>
      <c r="O152" s="169">
        <v>0</v>
      </c>
      <c r="P152" s="169">
        <v>21501335.02</v>
      </c>
      <c r="Q152" s="169">
        <v>21501335.02</v>
      </c>
      <c r="R152" s="169">
        <v>556336</v>
      </c>
      <c r="S152" s="169">
        <v>0</v>
      </c>
      <c r="T152" s="169">
        <v>0</v>
      </c>
      <c r="U152" s="169">
        <v>1716800</v>
      </c>
      <c r="V152" s="169">
        <v>9370.6952197260271</v>
      </c>
      <c r="W152" s="267">
        <v>0</v>
      </c>
      <c r="X152" s="169">
        <v>0</v>
      </c>
      <c r="Y152" s="169">
        <v>582262</v>
      </c>
      <c r="Z152" s="169">
        <v>0</v>
      </c>
      <c r="AA152" s="169">
        <v>0</v>
      </c>
      <c r="AB152" s="169">
        <v>0</v>
      </c>
      <c r="AC152" s="169">
        <v>0</v>
      </c>
      <c r="AD152" s="169">
        <v>0</v>
      </c>
      <c r="AE152" s="169">
        <v>0</v>
      </c>
      <c r="AF152" s="169">
        <v>0</v>
      </c>
      <c r="AG152" s="169">
        <v>0</v>
      </c>
      <c r="AH152" s="169">
        <v>0</v>
      </c>
      <c r="AI152" s="169">
        <v>4529.7574946255636</v>
      </c>
      <c r="AJ152" s="169">
        <v>569277.02793168486</v>
      </c>
      <c r="AK152" s="169">
        <v>569277.02793168486</v>
      </c>
      <c r="AM152" s="15">
        <v>2</v>
      </c>
      <c r="AN152" s="169" t="str">
        <f>RevReqSumR!AB152</f>
        <v>Oct 2019 - Sep 2020</v>
      </c>
      <c r="AO152" s="276">
        <v>0</v>
      </c>
      <c r="AP152" s="8"/>
      <c r="AQ152" s="8">
        <f t="shared" si="45"/>
        <v>0</v>
      </c>
      <c r="AR152" s="8">
        <f t="shared" si="46"/>
        <v>0</v>
      </c>
      <c r="AS152" s="8">
        <f t="shared" si="47"/>
        <v>0</v>
      </c>
      <c r="AT152" s="8">
        <f t="shared" si="48"/>
        <v>21501335.02</v>
      </c>
      <c r="AU152" s="8">
        <v>0</v>
      </c>
      <c r="AW152" s="8">
        <f t="shared" si="49"/>
        <v>1716800</v>
      </c>
      <c r="AX152" s="8">
        <f t="shared" si="50"/>
        <v>0</v>
      </c>
      <c r="AY152" s="8">
        <f t="shared" si="51"/>
        <v>23218135.02</v>
      </c>
      <c r="AZ152" s="8">
        <f t="shared" si="52"/>
        <v>0</v>
      </c>
      <c r="BB152" s="8">
        <f t="shared" si="56"/>
        <v>11917056.071040303</v>
      </c>
      <c r="BC152" s="8">
        <f t="shared" si="56"/>
        <v>295056.05983416003</v>
      </c>
      <c r="BD152" s="8">
        <f t="shared" si="56"/>
        <v>11006022.889125539</v>
      </c>
      <c r="BE152" s="8">
        <f t="shared" si="53"/>
        <v>23218135.020000003</v>
      </c>
      <c r="BF152" s="8">
        <f t="shared" si="54"/>
        <v>0</v>
      </c>
      <c r="BH152" s="8">
        <f t="shared" si="38"/>
        <v>776928.48793168482</v>
      </c>
      <c r="BI152" s="8">
        <f t="shared" si="39"/>
        <v>586791.75749462552</v>
      </c>
      <c r="BJ152" s="8">
        <f t="shared" si="40"/>
        <v>0</v>
      </c>
      <c r="BK152" s="8">
        <f t="shared" si="41"/>
        <v>586791.75749462552</v>
      </c>
      <c r="BL152" s="8">
        <f t="shared" si="42"/>
        <v>190136.7304370593</v>
      </c>
      <c r="BM152" s="8">
        <f t="shared" si="43"/>
        <v>0</v>
      </c>
      <c r="BN152" s="8">
        <f>BW152*WACC!$H$10/12</f>
        <v>62027.482881334487</v>
      </c>
      <c r="BO152" s="8">
        <f t="shared" ref="BO152:BO215" si="58">BL152+BM152-BN152</f>
        <v>128109.24755572481</v>
      </c>
      <c r="BP152" s="8">
        <f t="shared" ref="BP152:BP215" si="59">BO152*$BP$6</f>
        <v>52632.403265793982</v>
      </c>
      <c r="BQ152" s="8">
        <f t="shared" ref="BQ152:BQ215" si="60">BO152-BP152</f>
        <v>75476.844289930828</v>
      </c>
      <c r="BR152" s="8">
        <f>BW152*WACC!$H$11/12</f>
        <v>1256.7312926664122</v>
      </c>
      <c r="BS152" s="8">
        <f t="shared" ref="BS152:BS215" si="61">BQ152-BR152</f>
        <v>74220.112997264412</v>
      </c>
      <c r="BT152" s="8"/>
      <c r="BU152" s="8">
        <f t="shared" ref="BU152:BU215" si="62">BH152-BK152+BM152</f>
        <v>190136.7304370593</v>
      </c>
      <c r="BV152" s="8">
        <f t="shared" ref="BV152:BV215" si="63">E152+V152+AH152</f>
        <v>190136.73043705933</v>
      </c>
      <c r="BW152" s="8">
        <f t="shared" ref="BW152:BW215" si="64">((AG151+AG152)/2+AT151+AU151+AW151+AX151)</f>
        <v>23592745.560000002</v>
      </c>
      <c r="BX152" s="8">
        <f>BW152*WACC!$H$12/12</f>
        <v>90866.736996507228</v>
      </c>
      <c r="BY152" s="8">
        <f t="shared" ref="BY152:BY215" si="65">BX152-BS152</f>
        <v>16646.623999242816</v>
      </c>
    </row>
    <row r="153" spans="1:77" x14ac:dyDescent="0.2">
      <c r="A153">
        <f t="shared" si="57"/>
        <v>2020</v>
      </c>
      <c r="B153" s="247">
        <v>44105</v>
      </c>
      <c r="C153" s="169">
        <v>0</v>
      </c>
      <c r="D153" s="169">
        <v>0</v>
      </c>
      <c r="E153" s="169">
        <v>173264.20478366668</v>
      </c>
      <c r="F153" s="169">
        <v>-25793.21916000003</v>
      </c>
      <c r="G153" s="169">
        <v>18.453943666666657</v>
      </c>
      <c r="H153" s="169">
        <v>199038.97000000003</v>
      </c>
      <c r="I153" s="169">
        <v>199001.13000000003</v>
      </c>
      <c r="J153" s="169">
        <v>37.840000000000003</v>
      </c>
      <c r="K153" s="169">
        <v>1010973.36</v>
      </c>
      <c r="L153" s="169">
        <v>0</v>
      </c>
      <c r="M153" s="169">
        <v>199038.97000000003</v>
      </c>
      <c r="N153" s="169">
        <v>811934.39</v>
      </c>
      <c r="O153" s="169">
        <v>0</v>
      </c>
      <c r="P153" s="169">
        <v>20689400.629999999</v>
      </c>
      <c r="Q153" s="169">
        <v>20689400.629999999</v>
      </c>
      <c r="R153" s="169">
        <v>493928</v>
      </c>
      <c r="S153" s="169">
        <v>1716800</v>
      </c>
      <c r="T153" s="169">
        <v>0</v>
      </c>
      <c r="U153" s="169">
        <v>493928</v>
      </c>
      <c r="V153" s="169">
        <v>13775.889418082192</v>
      </c>
      <c r="W153" s="267">
        <v>5402</v>
      </c>
      <c r="X153" s="169">
        <v>0</v>
      </c>
      <c r="Y153" s="169">
        <v>517001.57</v>
      </c>
      <c r="Z153" s="169">
        <v>0</v>
      </c>
      <c r="AA153" s="169">
        <v>0</v>
      </c>
      <c r="AB153" s="169">
        <v>0</v>
      </c>
      <c r="AC153" s="169">
        <v>0</v>
      </c>
      <c r="AD153" s="169">
        <v>0</v>
      </c>
      <c r="AE153" s="169">
        <v>0</v>
      </c>
      <c r="AF153" s="169">
        <v>0</v>
      </c>
      <c r="AG153" s="169">
        <v>0</v>
      </c>
      <c r="AH153" s="169">
        <v>0</v>
      </c>
      <c r="AI153" s="169">
        <v>4529.7574946255636</v>
      </c>
      <c r="AJ153" s="169">
        <v>514934.45169637457</v>
      </c>
      <c r="AK153" s="169">
        <v>514934.4516963744</v>
      </c>
      <c r="AM153" s="15">
        <v>2</v>
      </c>
      <c r="AN153" s="169" t="str">
        <f>RevReqSumR!AB153</f>
        <v>Oct 2020 - Sep 2021</v>
      </c>
      <c r="AO153" s="276">
        <v>0</v>
      </c>
      <c r="AP153" s="8"/>
      <c r="AQ153" s="8">
        <f t="shared" si="45"/>
        <v>0</v>
      </c>
      <c r="AR153" s="8">
        <f t="shared" si="46"/>
        <v>0</v>
      </c>
      <c r="AS153" s="8">
        <f t="shared" si="47"/>
        <v>0</v>
      </c>
      <c r="AT153" s="8">
        <f t="shared" si="48"/>
        <v>20689400.629999999</v>
      </c>
      <c r="AU153" s="8">
        <v>0</v>
      </c>
      <c r="AW153" s="8">
        <f t="shared" si="49"/>
        <v>493928</v>
      </c>
      <c r="AX153" s="8">
        <f t="shared" si="50"/>
        <v>0</v>
      </c>
      <c r="AY153" s="8">
        <f t="shared" si="51"/>
        <v>21183328.629999999</v>
      </c>
      <c r="AZ153" s="8">
        <f t="shared" si="52"/>
        <v>0</v>
      </c>
      <c r="BB153" s="8">
        <f t="shared" si="56"/>
        <v>10872661.169276951</v>
      </c>
      <c r="BC153" s="8">
        <f t="shared" si="56"/>
        <v>269197.74023003998</v>
      </c>
      <c r="BD153" s="8">
        <f t="shared" si="56"/>
        <v>10041469.720493009</v>
      </c>
      <c r="BE153" s="8">
        <f t="shared" si="53"/>
        <v>21183328.630000003</v>
      </c>
      <c r="BF153" s="8">
        <f t="shared" si="54"/>
        <v>0</v>
      </c>
      <c r="BH153" s="8">
        <f t="shared" ref="BH153:BH216" si="66">AJ153+H153+X153</f>
        <v>713973.42169637466</v>
      </c>
      <c r="BI153" s="8">
        <f t="shared" ref="BI153:BI216" si="67">AI153+W153+Y153</f>
        <v>526933.32749462558</v>
      </c>
      <c r="BJ153" s="8">
        <f t="shared" ref="BJ153:BJ216" si="68">AA153</f>
        <v>0</v>
      </c>
      <c r="BK153" s="8">
        <f t="shared" ref="BK153:BK216" si="69">BI153+BJ153</f>
        <v>526933.32749462558</v>
      </c>
      <c r="BL153" s="8">
        <f t="shared" ref="BL153:BL216" si="70">BH153-BK153</f>
        <v>187040.09420174907</v>
      </c>
      <c r="BM153" s="8">
        <f t="shared" ref="BM153:BM216" si="71">T153</f>
        <v>0</v>
      </c>
      <c r="BN153" s="8">
        <f>BW153*WACC!$H$10/12</f>
        <v>61042.59755724515</v>
      </c>
      <c r="BO153" s="8">
        <f t="shared" si="58"/>
        <v>125997.49664450393</v>
      </c>
      <c r="BP153" s="8">
        <f t="shared" si="59"/>
        <v>51764.81152142799</v>
      </c>
      <c r="BQ153" s="8">
        <f t="shared" si="60"/>
        <v>74232.685123075935</v>
      </c>
      <c r="BR153" s="8">
        <f>BW153*WACC!$H$11/12</f>
        <v>1236.7766508048542</v>
      </c>
      <c r="BS153" s="8">
        <f t="shared" si="61"/>
        <v>72995.908472271083</v>
      </c>
      <c r="BT153" s="8"/>
      <c r="BU153" s="8">
        <f t="shared" si="62"/>
        <v>187040.09420174907</v>
      </c>
      <c r="BV153" s="8">
        <f t="shared" si="63"/>
        <v>187040.09420174887</v>
      </c>
      <c r="BW153" s="8">
        <f t="shared" si="64"/>
        <v>23218135.02</v>
      </c>
      <c r="BX153" s="8">
        <f>BW153*WACC!$H$12/12</f>
        <v>89423.935974145017</v>
      </c>
      <c r="BY153" s="8">
        <f t="shared" si="65"/>
        <v>16428.027501873934</v>
      </c>
    </row>
    <row r="154" spans="1:77" x14ac:dyDescent="0.2">
      <c r="A154">
        <f t="shared" si="57"/>
        <v>2020</v>
      </c>
      <c r="B154" s="247">
        <v>44136</v>
      </c>
      <c r="C154" s="169">
        <v>0</v>
      </c>
      <c r="D154" s="169">
        <v>0</v>
      </c>
      <c r="E154" s="169">
        <v>166721.40183699998</v>
      </c>
      <c r="F154" s="169">
        <v>-24819.992484000031</v>
      </c>
      <c r="G154" s="169">
        <v>16.044320999999989</v>
      </c>
      <c r="H154" s="169">
        <v>191525.35</v>
      </c>
      <c r="I154" s="169">
        <v>191492.45</v>
      </c>
      <c r="J154" s="169">
        <v>32.9</v>
      </c>
      <c r="K154" s="169">
        <v>847400</v>
      </c>
      <c r="L154" s="169">
        <v>0</v>
      </c>
      <c r="M154" s="169">
        <v>191492.45</v>
      </c>
      <c r="N154" s="169">
        <v>655907.54999999993</v>
      </c>
      <c r="O154" s="169">
        <v>32.9</v>
      </c>
      <c r="P154" s="169">
        <v>20033493.080000009</v>
      </c>
      <c r="Q154" s="169">
        <v>20033525.980000012</v>
      </c>
      <c r="R154" s="169">
        <v>413888</v>
      </c>
      <c r="S154" s="169">
        <v>0</v>
      </c>
      <c r="T154" s="169">
        <v>0</v>
      </c>
      <c r="U154" s="169">
        <v>907816</v>
      </c>
      <c r="V154" s="169">
        <v>4035.3646509589039</v>
      </c>
      <c r="W154" s="267">
        <v>0</v>
      </c>
      <c r="X154" s="169">
        <v>0</v>
      </c>
      <c r="Y154" s="169">
        <v>433512</v>
      </c>
      <c r="Z154" s="169">
        <v>0</v>
      </c>
      <c r="AA154" s="169">
        <v>0</v>
      </c>
      <c r="AB154" s="169">
        <v>0</v>
      </c>
      <c r="AC154" s="169">
        <v>0</v>
      </c>
      <c r="AD154" s="169">
        <v>0</v>
      </c>
      <c r="AE154" s="169">
        <v>0</v>
      </c>
      <c r="AF154" s="169">
        <v>0</v>
      </c>
      <c r="AG154" s="169">
        <v>0</v>
      </c>
      <c r="AH154" s="169">
        <v>0</v>
      </c>
      <c r="AI154" s="169">
        <v>4529.7574946255636</v>
      </c>
      <c r="AJ154" s="169">
        <v>417273.17398258444</v>
      </c>
      <c r="AK154" s="169">
        <v>417273.17398258444</v>
      </c>
      <c r="AM154" s="15">
        <v>2</v>
      </c>
      <c r="AN154" s="169" t="str">
        <f>RevReqSumR!AB154</f>
        <v>Oct 2020 - Sep 2021</v>
      </c>
      <c r="AO154" s="276">
        <v>0</v>
      </c>
      <c r="AP154" s="8"/>
      <c r="AQ154" s="8">
        <f t="shared" si="45"/>
        <v>0</v>
      </c>
      <c r="AR154" s="8">
        <f t="shared" si="46"/>
        <v>0</v>
      </c>
      <c r="AS154" s="8">
        <f t="shared" si="47"/>
        <v>0</v>
      </c>
      <c r="AT154" s="8">
        <f t="shared" si="48"/>
        <v>20033493.080000009</v>
      </c>
      <c r="AU154" s="8">
        <v>0</v>
      </c>
      <c r="AW154" s="8">
        <f t="shared" si="49"/>
        <v>907816</v>
      </c>
      <c r="AX154" s="8">
        <f t="shared" si="50"/>
        <v>32.9</v>
      </c>
      <c r="AY154" s="8">
        <f t="shared" si="51"/>
        <v>20941341.980000008</v>
      </c>
      <c r="AZ154" s="8">
        <f t="shared" si="52"/>
        <v>0</v>
      </c>
      <c r="BB154" s="8">
        <f t="shared" si="56"/>
        <v>10748457.891364707</v>
      </c>
      <c r="BC154" s="8">
        <f t="shared" si="56"/>
        <v>266122.5738818401</v>
      </c>
      <c r="BD154" s="8">
        <f t="shared" si="56"/>
        <v>9926761.5147534627</v>
      </c>
      <c r="BE154" s="8">
        <f t="shared" si="53"/>
        <v>20941341.980000012</v>
      </c>
      <c r="BF154" s="8">
        <f t="shared" si="54"/>
        <v>0</v>
      </c>
      <c r="BH154" s="8">
        <f t="shared" si="66"/>
        <v>608798.52398258448</v>
      </c>
      <c r="BI154" s="8">
        <f t="shared" si="67"/>
        <v>438041.75749462558</v>
      </c>
      <c r="BJ154" s="8">
        <f t="shared" si="68"/>
        <v>0</v>
      </c>
      <c r="BK154" s="8">
        <f t="shared" si="69"/>
        <v>438041.75749462558</v>
      </c>
      <c r="BL154" s="8">
        <f t="shared" si="70"/>
        <v>170756.7664879589</v>
      </c>
      <c r="BM154" s="8">
        <f t="shared" si="71"/>
        <v>0</v>
      </c>
      <c r="BN154" s="8">
        <f>BW154*WACC!$H$10/12</f>
        <v>55692.905712284868</v>
      </c>
      <c r="BO154" s="8">
        <f t="shared" si="58"/>
        <v>115063.86077567402</v>
      </c>
      <c r="BP154" s="8">
        <f t="shared" si="59"/>
        <v>47272.836561077915</v>
      </c>
      <c r="BQ154" s="8">
        <f t="shared" si="60"/>
        <v>67791.024214596109</v>
      </c>
      <c r="BR154" s="8">
        <f>BW154*WACC!$H$11/12</f>
        <v>1128.387194464251</v>
      </c>
      <c r="BS154" s="8">
        <f t="shared" si="61"/>
        <v>66662.637020131864</v>
      </c>
      <c r="BT154" s="8"/>
      <c r="BU154" s="8">
        <f t="shared" si="62"/>
        <v>170756.7664879589</v>
      </c>
      <c r="BV154" s="8">
        <f t="shared" si="63"/>
        <v>170756.7664879589</v>
      </c>
      <c r="BW154" s="8">
        <f t="shared" si="64"/>
        <v>21183328.629999999</v>
      </c>
      <c r="BX154" s="8">
        <f>BW154*WACC!$H$12/12</f>
        <v>81586.941479005705</v>
      </c>
      <c r="BY154" s="8">
        <f t="shared" si="65"/>
        <v>14924.304458873841</v>
      </c>
    </row>
    <row r="155" spans="1:77" x14ac:dyDescent="0.2">
      <c r="A155">
        <f t="shared" si="57"/>
        <v>2020</v>
      </c>
      <c r="B155" s="247">
        <v>44166</v>
      </c>
      <c r="C155" s="169">
        <v>0</v>
      </c>
      <c r="D155" s="169">
        <v>0</v>
      </c>
      <c r="E155" s="169">
        <v>161436.15780783331</v>
      </c>
      <c r="F155" s="169">
        <v>-24032.90342400004</v>
      </c>
      <c r="G155" s="169">
        <v>16.131231833333324</v>
      </c>
      <c r="H155" s="169">
        <v>185452.93000000002</v>
      </c>
      <c r="I155" s="169">
        <v>185419.85000000003</v>
      </c>
      <c r="J155" s="169">
        <v>33.080000000000368</v>
      </c>
      <c r="K155" s="169">
        <v>670431.32999999996</v>
      </c>
      <c r="L155" s="169">
        <v>0</v>
      </c>
      <c r="M155" s="169">
        <v>185485.83000000005</v>
      </c>
      <c r="N155" s="169">
        <v>484945.50000000006</v>
      </c>
      <c r="O155" s="169">
        <v>0</v>
      </c>
      <c r="P155" s="169">
        <v>19548547.580000009</v>
      </c>
      <c r="Q155" s="169">
        <v>19548547.580000009</v>
      </c>
      <c r="R155" s="169">
        <v>327352</v>
      </c>
      <c r="S155" s="169">
        <v>907816</v>
      </c>
      <c r="T155" s="169">
        <v>0</v>
      </c>
      <c r="U155" s="169">
        <v>327352</v>
      </c>
      <c r="V155" s="169">
        <v>7301.997683287671</v>
      </c>
      <c r="W155" s="267">
        <v>2856.49</v>
      </c>
      <c r="X155" s="169">
        <v>0</v>
      </c>
      <c r="Y155" s="169">
        <v>342873</v>
      </c>
      <c r="Z155" s="169">
        <v>0</v>
      </c>
      <c r="AA155" s="169">
        <v>0</v>
      </c>
      <c r="AB155" s="169">
        <v>0</v>
      </c>
      <c r="AC155" s="169">
        <v>0</v>
      </c>
      <c r="AD155" s="169">
        <v>0</v>
      </c>
      <c r="AE155" s="169">
        <v>0</v>
      </c>
      <c r="AF155" s="169">
        <v>0</v>
      </c>
      <c r="AG155" s="169">
        <v>0</v>
      </c>
      <c r="AH155" s="169">
        <v>0</v>
      </c>
      <c r="AI155" s="169">
        <v>4529.7574946255636</v>
      </c>
      <c r="AJ155" s="169">
        <v>333544.47298574663</v>
      </c>
      <c r="AK155" s="169">
        <v>333544.47298574651</v>
      </c>
      <c r="AM155" s="15">
        <v>2</v>
      </c>
      <c r="AN155" s="169" t="str">
        <f>RevReqSumR!AB155</f>
        <v>Oct 2020 - Sep 2021</v>
      </c>
      <c r="AO155" s="276">
        <v>0</v>
      </c>
      <c r="AP155" s="8"/>
      <c r="AQ155" s="8">
        <f t="shared" si="45"/>
        <v>0</v>
      </c>
      <c r="AR155" s="8">
        <f t="shared" si="46"/>
        <v>0</v>
      </c>
      <c r="AS155" s="8">
        <f t="shared" si="47"/>
        <v>0</v>
      </c>
      <c r="AT155" s="8">
        <f t="shared" si="48"/>
        <v>19548547.580000009</v>
      </c>
      <c r="AU155" s="8">
        <v>0</v>
      </c>
      <c r="AW155" s="8">
        <f t="shared" si="49"/>
        <v>327352</v>
      </c>
      <c r="AX155" s="8">
        <f t="shared" si="50"/>
        <v>0</v>
      </c>
      <c r="AY155" s="8">
        <f t="shared" si="51"/>
        <v>19875899.580000009</v>
      </c>
      <c r="AZ155" s="8">
        <f t="shared" si="52"/>
        <v>0</v>
      </c>
      <c r="BB155" s="8">
        <f t="shared" si="56"/>
        <v>10201603.597928707</v>
      </c>
      <c r="BC155" s="8">
        <f t="shared" si="56"/>
        <v>252582.93186264014</v>
      </c>
      <c r="BD155" s="8">
        <f t="shared" si="56"/>
        <v>9421713.0502086636</v>
      </c>
      <c r="BE155" s="8">
        <f t="shared" si="53"/>
        <v>19875899.580000009</v>
      </c>
      <c r="BF155" s="8">
        <f t="shared" si="54"/>
        <v>0</v>
      </c>
      <c r="BH155" s="8">
        <f t="shared" si="66"/>
        <v>518997.40298574662</v>
      </c>
      <c r="BI155" s="8">
        <f t="shared" si="67"/>
        <v>350259.24749462557</v>
      </c>
      <c r="BJ155" s="8">
        <f t="shared" si="68"/>
        <v>0</v>
      </c>
      <c r="BK155" s="8">
        <f t="shared" si="69"/>
        <v>350259.24749462557</v>
      </c>
      <c r="BL155" s="8">
        <f t="shared" si="70"/>
        <v>168738.15549112106</v>
      </c>
      <c r="BM155" s="8">
        <f t="shared" si="71"/>
        <v>0</v>
      </c>
      <c r="BN155" s="8">
        <f>BW155*WACC!$H$10/12</f>
        <v>55056.700707987526</v>
      </c>
      <c r="BO155" s="8">
        <f t="shared" si="58"/>
        <v>113681.45478313352</v>
      </c>
      <c r="BP155" s="8">
        <f t="shared" si="59"/>
        <v>46704.888883102576</v>
      </c>
      <c r="BQ155" s="8">
        <f t="shared" si="60"/>
        <v>66976.565900030953</v>
      </c>
      <c r="BR155" s="8">
        <f>BW155*WACC!$H$11/12</f>
        <v>1115.4971221880464</v>
      </c>
      <c r="BS155" s="8">
        <f t="shared" si="61"/>
        <v>65861.068777842913</v>
      </c>
      <c r="BT155" s="8"/>
      <c r="BU155" s="8">
        <f t="shared" si="62"/>
        <v>168738.15549112106</v>
      </c>
      <c r="BV155" s="8">
        <f t="shared" si="63"/>
        <v>168738.155491121</v>
      </c>
      <c r="BW155" s="8">
        <f t="shared" si="64"/>
        <v>20941341.980000008</v>
      </c>
      <c r="BX155" s="8">
        <f>BW155*WACC!$H$12/12</f>
        <v>80654.937307371889</v>
      </c>
      <c r="BY155" s="8">
        <f t="shared" si="65"/>
        <v>14793.868529528976</v>
      </c>
    </row>
    <row r="156" spans="1:77" x14ac:dyDescent="0.2">
      <c r="A156">
        <f t="shared" si="57"/>
        <v>2021</v>
      </c>
      <c r="B156" s="247">
        <v>44197</v>
      </c>
      <c r="C156" s="169">
        <v>0</v>
      </c>
      <c r="D156" s="169">
        <v>0</v>
      </c>
      <c r="E156" s="169">
        <v>157528.08938683337</v>
      </c>
      <c r="F156" s="169">
        <v>-23452.02964800004</v>
      </c>
      <c r="G156" s="169">
        <v>13.709034833333327</v>
      </c>
      <c r="H156" s="169">
        <v>180966.41000000006</v>
      </c>
      <c r="I156" s="169">
        <v>180938.30000000008</v>
      </c>
      <c r="J156" s="169">
        <v>28.11</v>
      </c>
      <c r="K156" s="169">
        <v>389975</v>
      </c>
      <c r="L156" s="169">
        <v>0</v>
      </c>
      <c r="M156" s="169">
        <v>180966.41000000006</v>
      </c>
      <c r="N156" s="169">
        <v>209008.58999999994</v>
      </c>
      <c r="O156" s="169">
        <v>0</v>
      </c>
      <c r="P156" s="169">
        <v>19339538.989999995</v>
      </c>
      <c r="Q156" s="169">
        <v>19339538.989999995</v>
      </c>
      <c r="R156" s="169">
        <v>190472</v>
      </c>
      <c r="S156" s="169">
        <v>0</v>
      </c>
      <c r="T156" s="169">
        <v>0</v>
      </c>
      <c r="U156" s="169">
        <v>517824</v>
      </c>
      <c r="V156" s="169">
        <v>2738.9636515068496</v>
      </c>
      <c r="W156" s="267">
        <v>0</v>
      </c>
      <c r="X156" s="169">
        <v>0</v>
      </c>
      <c r="Y156" s="169">
        <v>199503</v>
      </c>
      <c r="Z156" s="169">
        <v>0</v>
      </c>
      <c r="AA156" s="169">
        <v>0</v>
      </c>
      <c r="AB156" s="169">
        <v>0</v>
      </c>
      <c r="AC156" s="169">
        <v>0</v>
      </c>
      <c r="AD156" s="169">
        <v>0</v>
      </c>
      <c r="AE156" s="169">
        <v>0</v>
      </c>
      <c r="AF156" s="169">
        <v>0</v>
      </c>
      <c r="AG156" s="169">
        <v>0</v>
      </c>
      <c r="AH156" s="169">
        <v>0</v>
      </c>
      <c r="AI156" s="169">
        <v>8743.2540448000018</v>
      </c>
      <c r="AJ156" s="169">
        <v>187546.89708314018</v>
      </c>
      <c r="AK156" s="169">
        <v>187546.89708314015</v>
      </c>
      <c r="AM156" s="15">
        <v>1</v>
      </c>
      <c r="AN156" s="169" t="str">
        <f>RevReqSumR!AB156</f>
        <v>Oct 2020 - Sep 2021</v>
      </c>
      <c r="AO156" s="276">
        <v>0</v>
      </c>
      <c r="AP156" s="8"/>
      <c r="AQ156" s="8">
        <f t="shared" si="45"/>
        <v>0</v>
      </c>
      <c r="AR156" s="8">
        <f t="shared" si="46"/>
        <v>0</v>
      </c>
      <c r="AS156" s="8">
        <f t="shared" si="47"/>
        <v>0</v>
      </c>
      <c r="AT156" s="8">
        <f t="shared" si="48"/>
        <v>19339538.989999995</v>
      </c>
      <c r="AU156" s="8">
        <v>0</v>
      </c>
      <c r="AW156" s="8">
        <f t="shared" si="49"/>
        <v>517824</v>
      </c>
      <c r="AX156" s="8">
        <f t="shared" si="50"/>
        <v>0</v>
      </c>
      <c r="AY156" s="8">
        <f t="shared" si="51"/>
        <v>19857362.989999995</v>
      </c>
      <c r="AZ156" s="8">
        <f t="shared" si="52"/>
        <v>0</v>
      </c>
      <c r="BB156" s="8">
        <f t="shared" ref="BB156:BD175" si="72">($AY156-$AZ156)*BB$6</f>
        <v>10192089.415062349</v>
      </c>
      <c r="BC156" s="8">
        <f t="shared" si="72"/>
        <v>252347.36887691994</v>
      </c>
      <c r="BD156" s="8">
        <f t="shared" si="72"/>
        <v>9412926.2060607262</v>
      </c>
      <c r="BE156" s="8">
        <f t="shared" si="53"/>
        <v>19857362.989999995</v>
      </c>
      <c r="BF156" s="8">
        <f t="shared" si="54"/>
        <v>0</v>
      </c>
      <c r="BH156" s="8">
        <f t="shared" si="66"/>
        <v>368513.30708314024</v>
      </c>
      <c r="BI156" s="8">
        <f t="shared" si="67"/>
        <v>208246.25404480001</v>
      </c>
      <c r="BJ156" s="8">
        <f t="shared" si="68"/>
        <v>0</v>
      </c>
      <c r="BK156" s="8">
        <f t="shared" si="69"/>
        <v>208246.25404480001</v>
      </c>
      <c r="BL156" s="8">
        <f t="shared" si="70"/>
        <v>160267.05303834024</v>
      </c>
      <c r="BM156" s="8">
        <f t="shared" si="71"/>
        <v>0</v>
      </c>
      <c r="BN156" s="8">
        <f>BW156*WACC!$H$10/12</f>
        <v>52255.55532798166</v>
      </c>
      <c r="BO156" s="8">
        <f t="shared" si="58"/>
        <v>108011.49771035858</v>
      </c>
      <c r="BP156" s="8">
        <f t="shared" si="59"/>
        <v>44375.443719323717</v>
      </c>
      <c r="BQ156" s="8">
        <f t="shared" si="60"/>
        <v>63636.053991034867</v>
      </c>
      <c r="BR156" s="8">
        <f>BW156*WACC!$H$11/12</f>
        <v>1058.7434560575666</v>
      </c>
      <c r="BS156" s="8">
        <f t="shared" si="61"/>
        <v>62577.310534977303</v>
      </c>
      <c r="BT156" s="8"/>
      <c r="BU156" s="8">
        <f t="shared" si="62"/>
        <v>160267.05303834024</v>
      </c>
      <c r="BV156" s="8">
        <f t="shared" si="63"/>
        <v>160267.05303834021</v>
      </c>
      <c r="BW156" s="8">
        <f t="shared" si="64"/>
        <v>19875899.580000009</v>
      </c>
      <c r="BX156" s="8">
        <f>BW156*WACC!$H$12/12</f>
        <v>76551.418532945405</v>
      </c>
      <c r="BY156" s="8">
        <f t="shared" si="65"/>
        <v>13974.107997968102</v>
      </c>
    </row>
    <row r="157" spans="1:77" x14ac:dyDescent="0.2">
      <c r="A157">
        <f t="shared" si="57"/>
        <v>2021</v>
      </c>
      <c r="B157" s="247">
        <v>44228</v>
      </c>
      <c r="C157" s="169">
        <v>0</v>
      </c>
      <c r="D157" s="169">
        <v>0</v>
      </c>
      <c r="E157" s="169">
        <v>155843.79810075005</v>
      </c>
      <c r="F157" s="169">
        <v>-23202.325608000021</v>
      </c>
      <c r="G157" s="169">
        <v>11.273708749999994</v>
      </c>
      <c r="H157" s="169">
        <v>179034.85000000006</v>
      </c>
      <c r="I157" s="169">
        <v>179011.73000000007</v>
      </c>
      <c r="J157" s="169">
        <v>23.12</v>
      </c>
      <c r="K157" s="169">
        <v>347700</v>
      </c>
      <c r="L157" s="169">
        <v>0</v>
      </c>
      <c r="M157" s="169">
        <v>178996.98000000007</v>
      </c>
      <c r="N157" s="169">
        <v>168703.01999999996</v>
      </c>
      <c r="O157" s="169">
        <v>37.870000000000005</v>
      </c>
      <c r="P157" s="169">
        <v>19170835.970000006</v>
      </c>
      <c r="Q157" s="169">
        <v>19170873.840000007</v>
      </c>
      <c r="R157" s="169">
        <v>169824</v>
      </c>
      <c r="S157" s="169">
        <v>0</v>
      </c>
      <c r="T157" s="169">
        <v>0</v>
      </c>
      <c r="U157" s="169">
        <v>687648</v>
      </c>
      <c r="V157" s="169">
        <v>3886.2527210958906</v>
      </c>
      <c r="W157" s="267">
        <v>0</v>
      </c>
      <c r="X157" s="169">
        <v>0</v>
      </c>
      <c r="Y157" s="169">
        <v>177876</v>
      </c>
      <c r="Z157" s="169">
        <v>0</v>
      </c>
      <c r="AA157" s="169">
        <v>0</v>
      </c>
      <c r="AB157" s="169">
        <v>0</v>
      </c>
      <c r="AC157" s="169">
        <v>0</v>
      </c>
      <c r="AD157" s="169">
        <v>0</v>
      </c>
      <c r="AE157" s="169">
        <v>0</v>
      </c>
      <c r="AF157" s="169">
        <v>0</v>
      </c>
      <c r="AG157" s="169">
        <v>0</v>
      </c>
      <c r="AH157" s="169">
        <v>0</v>
      </c>
      <c r="AI157" s="169">
        <v>8743.2540448000018</v>
      </c>
      <c r="AJ157" s="169">
        <v>167314.45486664592</v>
      </c>
      <c r="AK157" s="169">
        <v>167314.45486664589</v>
      </c>
      <c r="AM157" s="15">
        <v>2</v>
      </c>
      <c r="AN157" s="169" t="str">
        <f>RevReqSumR!AB157</f>
        <v>Oct 2020 - Sep 2021</v>
      </c>
      <c r="AO157" s="276">
        <v>0</v>
      </c>
      <c r="AP157" s="8"/>
      <c r="AQ157" s="8">
        <f t="shared" si="45"/>
        <v>0</v>
      </c>
      <c r="AR157" s="8">
        <f t="shared" si="46"/>
        <v>0</v>
      </c>
      <c r="AS157" s="8">
        <f t="shared" si="47"/>
        <v>0</v>
      </c>
      <c r="AT157" s="8">
        <f t="shared" si="48"/>
        <v>19170835.970000006</v>
      </c>
      <c r="AU157" s="8">
        <v>0</v>
      </c>
      <c r="AW157" s="8">
        <f t="shared" si="49"/>
        <v>687648</v>
      </c>
      <c r="AX157" s="8">
        <f t="shared" si="50"/>
        <v>37.870000000000005</v>
      </c>
      <c r="AY157" s="8">
        <f t="shared" si="51"/>
        <v>19858521.840000007</v>
      </c>
      <c r="AZ157" s="8">
        <f t="shared" si="52"/>
        <v>0</v>
      </c>
      <c r="BB157" s="8">
        <f t="shared" si="72"/>
        <v>10192684.212207606</v>
      </c>
      <c r="BC157" s="8">
        <f t="shared" si="72"/>
        <v>252362.09554272011</v>
      </c>
      <c r="BD157" s="8">
        <f t="shared" si="72"/>
        <v>9413475.5322496835</v>
      </c>
      <c r="BE157" s="8">
        <f t="shared" si="53"/>
        <v>19858521.840000011</v>
      </c>
      <c r="BF157" s="8">
        <f t="shared" si="54"/>
        <v>0</v>
      </c>
      <c r="BH157" s="8">
        <f t="shared" si="66"/>
        <v>346349.30486664595</v>
      </c>
      <c r="BI157" s="8">
        <f t="shared" si="67"/>
        <v>186619.25404480001</v>
      </c>
      <c r="BJ157" s="8">
        <f t="shared" si="68"/>
        <v>0</v>
      </c>
      <c r="BK157" s="8">
        <f t="shared" si="69"/>
        <v>186619.25404480001</v>
      </c>
      <c r="BL157" s="8">
        <f t="shared" si="70"/>
        <v>159730.05082184594</v>
      </c>
      <c r="BM157" s="8">
        <f t="shared" si="71"/>
        <v>0</v>
      </c>
      <c r="BN157" s="8">
        <f>BW157*WACC!$H$10/12</f>
        <v>52206.820939863072</v>
      </c>
      <c r="BO157" s="8">
        <f t="shared" si="58"/>
        <v>107523.22988198287</v>
      </c>
      <c r="BP157" s="8">
        <f t="shared" si="59"/>
        <v>44174.843764713842</v>
      </c>
      <c r="BQ157" s="8">
        <f t="shared" si="60"/>
        <v>63348.38611726903</v>
      </c>
      <c r="BR157" s="8">
        <f>BW157*WACC!$H$11/12</f>
        <v>1057.7560545424228</v>
      </c>
      <c r="BS157" s="8">
        <f t="shared" si="61"/>
        <v>62290.63006272661</v>
      </c>
      <c r="BT157" s="8"/>
      <c r="BU157" s="8">
        <f t="shared" si="62"/>
        <v>159730.05082184594</v>
      </c>
      <c r="BV157" s="8">
        <f t="shared" si="63"/>
        <v>159730.05082184594</v>
      </c>
      <c r="BW157" s="8">
        <f t="shared" si="64"/>
        <v>19857362.989999995</v>
      </c>
      <c r="BX157" s="8">
        <f>BW157*WACC!$H$12/12</f>
        <v>76480.025424243417</v>
      </c>
      <c r="BY157" s="8">
        <f t="shared" si="65"/>
        <v>14189.395361516807</v>
      </c>
    </row>
    <row r="158" spans="1:77" x14ac:dyDescent="0.2">
      <c r="A158">
        <f t="shared" si="57"/>
        <v>2021</v>
      </c>
      <c r="B158" s="247">
        <v>44256</v>
      </c>
      <c r="C158" s="169">
        <v>0</v>
      </c>
      <c r="D158" s="169">
        <v>0</v>
      </c>
      <c r="E158" s="169">
        <v>154479.79106558333</v>
      </c>
      <c r="F158" s="169">
        <v>-22999.899684000036</v>
      </c>
      <c r="G158" s="169">
        <v>9.7407495833333293</v>
      </c>
      <c r="H158" s="169">
        <v>177469.95000000004</v>
      </c>
      <c r="I158" s="169">
        <v>177449.98000000004</v>
      </c>
      <c r="J158" s="169">
        <v>19.970000000000113</v>
      </c>
      <c r="K158" s="169">
        <v>432250</v>
      </c>
      <c r="L158" s="169">
        <v>0</v>
      </c>
      <c r="M158" s="169">
        <v>177464.73000000004</v>
      </c>
      <c r="N158" s="169">
        <v>254785.2699999999</v>
      </c>
      <c r="O158" s="169">
        <v>39.840000000000003</v>
      </c>
      <c r="P158" s="169">
        <v>18915450.529999994</v>
      </c>
      <c r="Q158" s="169">
        <v>18915490.369999994</v>
      </c>
      <c r="R158" s="169">
        <v>211120</v>
      </c>
      <c r="S158" s="169">
        <v>687648</v>
      </c>
      <c r="T158" s="169">
        <v>0</v>
      </c>
      <c r="U158" s="169">
        <v>211120</v>
      </c>
      <c r="V158" s="169">
        <v>5521.3209643835617</v>
      </c>
      <c r="W158" s="267">
        <v>2163.7199999999998</v>
      </c>
      <c r="X158" s="169">
        <v>0</v>
      </c>
      <c r="Y158" s="169">
        <v>221130</v>
      </c>
      <c r="Z158" s="169">
        <v>0</v>
      </c>
      <c r="AA158" s="169">
        <v>0</v>
      </c>
      <c r="AB158" s="169">
        <v>0</v>
      </c>
      <c r="AC158" s="169">
        <v>0</v>
      </c>
      <c r="AD158" s="169">
        <v>0</v>
      </c>
      <c r="AE158" s="169">
        <v>0</v>
      </c>
      <c r="AF158" s="169">
        <v>0</v>
      </c>
      <c r="AG158" s="169">
        <v>0</v>
      </c>
      <c r="AH158" s="169">
        <v>0</v>
      </c>
      <c r="AI158" s="169">
        <v>8743.2540448000018</v>
      </c>
      <c r="AJ158" s="169">
        <v>214568.13607476681</v>
      </c>
      <c r="AK158" s="169">
        <v>214568.13607476687</v>
      </c>
      <c r="AM158" s="15">
        <v>2</v>
      </c>
      <c r="AN158" s="169" t="str">
        <f>RevReqSumR!AB158</f>
        <v>Oct 2020 - Sep 2021</v>
      </c>
      <c r="AO158" s="276">
        <v>0</v>
      </c>
      <c r="AP158" s="8"/>
      <c r="AQ158" s="8">
        <f t="shared" si="45"/>
        <v>0</v>
      </c>
      <c r="AR158" s="8">
        <f t="shared" si="46"/>
        <v>0</v>
      </c>
      <c r="AS158" s="8">
        <f t="shared" si="47"/>
        <v>0</v>
      </c>
      <c r="AT158" s="8">
        <f t="shared" si="48"/>
        <v>18915450.529999994</v>
      </c>
      <c r="AU158" s="8">
        <v>0</v>
      </c>
      <c r="AW158" s="8">
        <f t="shared" si="49"/>
        <v>211120</v>
      </c>
      <c r="AX158" s="8">
        <f t="shared" si="50"/>
        <v>39.840000000000003</v>
      </c>
      <c r="AY158" s="8">
        <f t="shared" si="51"/>
        <v>19126610.369999994</v>
      </c>
      <c r="AZ158" s="8">
        <f t="shared" si="52"/>
        <v>0</v>
      </c>
      <c r="BB158" s="8">
        <f t="shared" si="72"/>
        <v>9817019.6715580486</v>
      </c>
      <c r="BC158" s="8">
        <f t="shared" si="72"/>
        <v>243060.96458195994</v>
      </c>
      <c r="BD158" s="8">
        <f t="shared" si="72"/>
        <v>9066529.7338599861</v>
      </c>
      <c r="BE158" s="8">
        <f t="shared" si="53"/>
        <v>19126610.369999997</v>
      </c>
      <c r="BF158" s="8">
        <f t="shared" si="54"/>
        <v>0</v>
      </c>
      <c r="BH158" s="8">
        <f t="shared" si="66"/>
        <v>392038.08607476682</v>
      </c>
      <c r="BI158" s="8">
        <f t="shared" si="67"/>
        <v>232036.97404480001</v>
      </c>
      <c r="BJ158" s="8">
        <f t="shared" si="68"/>
        <v>0</v>
      </c>
      <c r="BK158" s="8">
        <f t="shared" si="69"/>
        <v>232036.97404480001</v>
      </c>
      <c r="BL158" s="8">
        <f t="shared" si="70"/>
        <v>160001.11202996681</v>
      </c>
      <c r="BM158" s="8">
        <f t="shared" si="71"/>
        <v>0</v>
      </c>
      <c r="BN158" s="8">
        <f>BW158*WACC!$H$10/12</f>
        <v>52209.867662354744</v>
      </c>
      <c r="BO158" s="8">
        <f t="shared" si="58"/>
        <v>107791.24436761206</v>
      </c>
      <c r="BP158" s="8">
        <f t="shared" si="59"/>
        <v>44284.954835989738</v>
      </c>
      <c r="BQ158" s="8">
        <f t="shared" si="60"/>
        <v>63506.289531622322</v>
      </c>
      <c r="BR158" s="8">
        <f>BW158*WACC!$H$11/12</f>
        <v>1057.8177838165684</v>
      </c>
      <c r="BS158" s="8">
        <f t="shared" si="61"/>
        <v>62448.471747805757</v>
      </c>
      <c r="BT158" s="8"/>
      <c r="BU158" s="8">
        <f t="shared" si="62"/>
        <v>160001.11202996681</v>
      </c>
      <c r="BV158" s="8">
        <f t="shared" si="63"/>
        <v>160001.1120299669</v>
      </c>
      <c r="BW158" s="8">
        <f t="shared" si="64"/>
        <v>19858521.840000007</v>
      </c>
      <c r="BX158" s="8">
        <f>BW158*WACC!$H$12/12</f>
        <v>76484.48869952868</v>
      </c>
      <c r="BY158" s="8">
        <f t="shared" si="65"/>
        <v>14036.016951722922</v>
      </c>
    </row>
    <row r="159" spans="1:77" x14ac:dyDescent="0.2">
      <c r="A159">
        <f t="shared" si="57"/>
        <v>2021</v>
      </c>
      <c r="B159" s="247">
        <v>44287</v>
      </c>
      <c r="C159" s="169">
        <v>0</v>
      </c>
      <c r="D159" s="169">
        <v>0</v>
      </c>
      <c r="E159" s="169">
        <v>152426.71384366657</v>
      </c>
      <c r="F159" s="169">
        <v>-22694.139660000019</v>
      </c>
      <c r="G159" s="169">
        <v>9.7935036666666626</v>
      </c>
      <c r="H159" s="169">
        <v>175111.05999999991</v>
      </c>
      <c r="I159" s="169">
        <v>175090.97999999992</v>
      </c>
      <c r="J159" s="169">
        <v>20.079999999999856</v>
      </c>
      <c r="K159" s="169">
        <v>531525</v>
      </c>
      <c r="L159" s="169">
        <v>0</v>
      </c>
      <c r="M159" s="169">
        <v>175150.89999999994</v>
      </c>
      <c r="N159" s="169">
        <v>356374.09999999992</v>
      </c>
      <c r="O159" s="169">
        <v>0</v>
      </c>
      <c r="P159" s="169">
        <v>18559076.43</v>
      </c>
      <c r="Q159" s="169">
        <v>18559076.43</v>
      </c>
      <c r="R159" s="169">
        <v>259608</v>
      </c>
      <c r="S159" s="169">
        <v>0</v>
      </c>
      <c r="T159" s="169">
        <v>0</v>
      </c>
      <c r="U159" s="169">
        <v>470728</v>
      </c>
      <c r="V159" s="169">
        <v>1746.7485304109589</v>
      </c>
      <c r="W159" s="267">
        <v>0</v>
      </c>
      <c r="X159" s="169">
        <v>0</v>
      </c>
      <c r="Y159" s="169">
        <v>271917</v>
      </c>
      <c r="Z159" s="169">
        <v>0</v>
      </c>
      <c r="AA159" s="169">
        <v>0</v>
      </c>
      <c r="AB159" s="169">
        <v>0</v>
      </c>
      <c r="AC159" s="169">
        <v>0</v>
      </c>
      <c r="AD159" s="169">
        <v>0</v>
      </c>
      <c r="AE159" s="169">
        <v>0</v>
      </c>
      <c r="AF159" s="169">
        <v>0</v>
      </c>
      <c r="AG159" s="169">
        <v>0</v>
      </c>
      <c r="AH159" s="169">
        <v>0</v>
      </c>
      <c r="AI159" s="169">
        <v>8743.2540448000018</v>
      </c>
      <c r="AJ159" s="169">
        <v>259722.65641887745</v>
      </c>
      <c r="AK159" s="169">
        <v>259722.65641887762</v>
      </c>
      <c r="AM159" s="15">
        <v>2</v>
      </c>
      <c r="AN159" s="169" t="str">
        <f>RevReqSumR!AB159</f>
        <v>Oct 2020 - Sep 2021</v>
      </c>
      <c r="AO159" s="276">
        <v>0</v>
      </c>
      <c r="AP159" s="8"/>
      <c r="AQ159" s="8">
        <f t="shared" si="45"/>
        <v>0</v>
      </c>
      <c r="AR159" s="8">
        <f t="shared" si="46"/>
        <v>0</v>
      </c>
      <c r="AS159" s="8">
        <f t="shared" si="47"/>
        <v>0</v>
      </c>
      <c r="AT159" s="8">
        <f t="shared" si="48"/>
        <v>18559076.43</v>
      </c>
      <c r="AU159" s="8">
        <v>0</v>
      </c>
      <c r="AW159" s="8">
        <f t="shared" si="49"/>
        <v>470728</v>
      </c>
      <c r="AX159" s="8">
        <f t="shared" si="50"/>
        <v>0</v>
      </c>
      <c r="AY159" s="8">
        <f t="shared" si="51"/>
        <v>19029804.43</v>
      </c>
      <c r="AZ159" s="8">
        <f t="shared" si="52"/>
        <v>0</v>
      </c>
      <c r="BB159" s="8">
        <f t="shared" si="72"/>
        <v>9767332.5707639512</v>
      </c>
      <c r="BC159" s="8">
        <f t="shared" si="72"/>
        <v>241830.75469644001</v>
      </c>
      <c r="BD159" s="8">
        <f t="shared" si="72"/>
        <v>9020641.1045396086</v>
      </c>
      <c r="BE159" s="8">
        <f t="shared" si="53"/>
        <v>19029804.43</v>
      </c>
      <c r="BF159" s="8">
        <f t="shared" si="54"/>
        <v>0</v>
      </c>
      <c r="BH159" s="8">
        <f t="shared" si="66"/>
        <v>434833.71641887736</v>
      </c>
      <c r="BI159" s="8">
        <f t="shared" si="67"/>
        <v>280660.25404480001</v>
      </c>
      <c r="BJ159" s="8">
        <f t="shared" si="68"/>
        <v>0</v>
      </c>
      <c r="BK159" s="8">
        <f t="shared" si="69"/>
        <v>280660.25404480001</v>
      </c>
      <c r="BL159" s="8">
        <f t="shared" si="70"/>
        <v>154173.46237407735</v>
      </c>
      <c r="BM159" s="8">
        <f t="shared" si="71"/>
        <v>0</v>
      </c>
      <c r="BN159" s="8">
        <f>BW159*WACC!$H$10/12</f>
        <v>50285.605559810443</v>
      </c>
      <c r="BO159" s="8">
        <f t="shared" si="58"/>
        <v>103887.85681426691</v>
      </c>
      <c r="BP159" s="8">
        <f t="shared" si="59"/>
        <v>42681.287093573417</v>
      </c>
      <c r="BQ159" s="8">
        <f t="shared" si="60"/>
        <v>61206.569720693493</v>
      </c>
      <c r="BR159" s="8">
        <f>BW159*WACC!$H$11/12</f>
        <v>1018.8305432060487</v>
      </c>
      <c r="BS159" s="8">
        <f t="shared" si="61"/>
        <v>60187.739177487441</v>
      </c>
      <c r="BT159" s="8"/>
      <c r="BU159" s="8">
        <f t="shared" si="62"/>
        <v>154173.46237407735</v>
      </c>
      <c r="BV159" s="8">
        <f t="shared" si="63"/>
        <v>154173.46237407753</v>
      </c>
      <c r="BW159" s="8">
        <f t="shared" si="64"/>
        <v>19126610.369999994</v>
      </c>
      <c r="BX159" s="8">
        <f>BW159*WACC!$H$12/12</f>
        <v>73665.5540876124</v>
      </c>
      <c r="BY159" s="8">
        <f t="shared" si="65"/>
        <v>13477.814910124958</v>
      </c>
    </row>
    <row r="160" spans="1:77" x14ac:dyDescent="0.2">
      <c r="A160">
        <f t="shared" si="57"/>
        <v>2021</v>
      </c>
      <c r="B160" s="247">
        <v>44317</v>
      </c>
      <c r="C160" s="169">
        <v>0</v>
      </c>
      <c r="D160" s="169">
        <v>0</v>
      </c>
      <c r="E160" s="169">
        <v>149554.60292066663</v>
      </c>
      <c r="F160" s="169">
        <v>-22266.988836000026</v>
      </c>
      <c r="G160" s="169">
        <v>8.5917566666666634</v>
      </c>
      <c r="H160" s="169">
        <v>171813</v>
      </c>
      <c r="I160" s="169">
        <v>171795.38</v>
      </c>
      <c r="J160" s="169">
        <v>17.62</v>
      </c>
      <c r="K160" s="169">
        <v>741682.86</v>
      </c>
      <c r="L160" s="169">
        <v>0</v>
      </c>
      <c r="M160" s="169">
        <v>171813</v>
      </c>
      <c r="N160" s="169">
        <v>569869.85999999987</v>
      </c>
      <c r="O160" s="169">
        <v>0</v>
      </c>
      <c r="P160" s="169">
        <v>17989206.569999997</v>
      </c>
      <c r="Q160" s="169">
        <v>17989206.569999997</v>
      </c>
      <c r="R160" s="169">
        <v>362616</v>
      </c>
      <c r="S160" s="169">
        <v>0</v>
      </c>
      <c r="T160" s="169">
        <v>0</v>
      </c>
      <c r="U160" s="169">
        <v>833344</v>
      </c>
      <c r="V160" s="169">
        <v>3962.0994323287664</v>
      </c>
      <c r="W160" s="267">
        <v>0</v>
      </c>
      <c r="X160" s="169">
        <v>0</v>
      </c>
      <c r="Y160" s="169">
        <v>379127.39</v>
      </c>
      <c r="Z160" s="169">
        <v>0</v>
      </c>
      <c r="AA160" s="169">
        <v>0</v>
      </c>
      <c r="AB160" s="169">
        <v>0</v>
      </c>
      <c r="AC160" s="169">
        <v>0</v>
      </c>
      <c r="AD160" s="169">
        <v>0</v>
      </c>
      <c r="AE160" s="169">
        <v>0</v>
      </c>
      <c r="AF160" s="169">
        <v>0</v>
      </c>
      <c r="AG160" s="169">
        <v>0</v>
      </c>
      <c r="AH160" s="169">
        <v>0</v>
      </c>
      <c r="AI160" s="169">
        <v>8743.2540448000018</v>
      </c>
      <c r="AJ160" s="169">
        <v>369574.34639779537</v>
      </c>
      <c r="AK160" s="169">
        <v>369574.34639779542</v>
      </c>
      <c r="AM160" s="15">
        <v>2</v>
      </c>
      <c r="AN160" s="169" t="str">
        <f>RevReqSumR!AB160</f>
        <v>Oct 2020 - Sep 2021</v>
      </c>
      <c r="AO160" s="276">
        <v>0</v>
      </c>
      <c r="AP160" s="8"/>
      <c r="AQ160" s="8">
        <f t="shared" si="45"/>
        <v>0</v>
      </c>
      <c r="AR160" s="8">
        <f t="shared" si="46"/>
        <v>0</v>
      </c>
      <c r="AS160" s="8">
        <f t="shared" si="47"/>
        <v>0</v>
      </c>
      <c r="AT160" s="8">
        <f t="shared" si="48"/>
        <v>17989206.569999997</v>
      </c>
      <c r="AU160" s="8">
        <v>0</v>
      </c>
      <c r="AW160" s="8">
        <f t="shared" si="49"/>
        <v>833344</v>
      </c>
      <c r="AX160" s="8">
        <f t="shared" si="50"/>
        <v>0</v>
      </c>
      <c r="AY160" s="8">
        <f t="shared" si="51"/>
        <v>18822550.569999997</v>
      </c>
      <c r="AZ160" s="8">
        <f t="shared" si="52"/>
        <v>0</v>
      </c>
      <c r="BB160" s="8">
        <f t="shared" si="72"/>
        <v>9660956.4183110502</v>
      </c>
      <c r="BC160" s="8">
        <f t="shared" si="72"/>
        <v>239196.97264355997</v>
      </c>
      <c r="BD160" s="8">
        <f t="shared" si="72"/>
        <v>8922397.1790453885</v>
      </c>
      <c r="BE160" s="8">
        <f t="shared" si="53"/>
        <v>18822550.57</v>
      </c>
      <c r="BF160" s="8">
        <f t="shared" si="54"/>
        <v>0</v>
      </c>
      <c r="BH160" s="8">
        <f t="shared" si="66"/>
        <v>541387.34639779537</v>
      </c>
      <c r="BI160" s="8">
        <f t="shared" si="67"/>
        <v>387870.64404480002</v>
      </c>
      <c r="BJ160" s="8">
        <f t="shared" si="68"/>
        <v>0</v>
      </c>
      <c r="BK160" s="8">
        <f t="shared" si="69"/>
        <v>387870.64404480002</v>
      </c>
      <c r="BL160" s="8">
        <f t="shared" si="70"/>
        <v>153516.70235299534</v>
      </c>
      <c r="BM160" s="8">
        <f t="shared" si="71"/>
        <v>0</v>
      </c>
      <c r="BN160" s="8">
        <f>BW160*WACC!$H$10/12</f>
        <v>50031.093901941269</v>
      </c>
      <c r="BO160" s="8">
        <f t="shared" si="58"/>
        <v>103485.60845105408</v>
      </c>
      <c r="BP160" s="8">
        <f t="shared" si="59"/>
        <v>42516.027376031059</v>
      </c>
      <c r="BQ160" s="8">
        <f t="shared" si="60"/>
        <v>60969.581075023023</v>
      </c>
      <c r="BR160" s="8">
        <f>BW160*WACC!$H$11/12</f>
        <v>1013.673913435911</v>
      </c>
      <c r="BS160" s="8">
        <f t="shared" si="61"/>
        <v>59955.907161587114</v>
      </c>
      <c r="BT160" s="8"/>
      <c r="BU160" s="8">
        <f t="shared" si="62"/>
        <v>153516.70235299534</v>
      </c>
      <c r="BV160" s="8">
        <f t="shared" si="63"/>
        <v>153516.7023529954</v>
      </c>
      <c r="BW160" s="8">
        <f t="shared" si="64"/>
        <v>19029804.43</v>
      </c>
      <c r="BX160" s="8">
        <f>BW160*WACC!$H$12/12</f>
        <v>73292.708974384339</v>
      </c>
      <c r="BY160" s="8">
        <f t="shared" si="65"/>
        <v>13336.801812797225</v>
      </c>
    </row>
    <row r="161" spans="1:77" x14ac:dyDescent="0.2">
      <c r="A161">
        <f t="shared" si="57"/>
        <v>2021</v>
      </c>
      <c r="B161" s="247">
        <v>44348</v>
      </c>
      <c r="C161" s="169">
        <v>0</v>
      </c>
      <c r="D161" s="169">
        <v>0</v>
      </c>
      <c r="E161" s="169">
        <v>144962.42965116669</v>
      </c>
      <c r="F161" s="169">
        <v>-21583.693860000021</v>
      </c>
      <c r="G161" s="169">
        <v>7.3835111666666631</v>
      </c>
      <c r="H161" s="169">
        <v>166538.74000000005</v>
      </c>
      <c r="I161" s="169">
        <v>166523.60000000003</v>
      </c>
      <c r="J161" s="169">
        <v>15.14</v>
      </c>
      <c r="K161" s="169">
        <v>814153.21</v>
      </c>
      <c r="L161" s="169">
        <v>0</v>
      </c>
      <c r="M161" s="169">
        <v>166538.74000000005</v>
      </c>
      <c r="N161" s="169">
        <v>647614.46999999974</v>
      </c>
      <c r="O161" s="169">
        <v>0</v>
      </c>
      <c r="P161" s="169">
        <v>17341592.099999998</v>
      </c>
      <c r="Q161" s="169">
        <v>17341592.099999998</v>
      </c>
      <c r="R161" s="169">
        <v>397648</v>
      </c>
      <c r="S161" s="169">
        <v>833344</v>
      </c>
      <c r="T161" s="169">
        <v>0</v>
      </c>
      <c r="U161" s="169">
        <v>397648</v>
      </c>
      <c r="V161" s="169">
        <v>6507.9428515068494</v>
      </c>
      <c r="W161" s="267">
        <v>2622.16</v>
      </c>
      <c r="X161" s="169">
        <v>0</v>
      </c>
      <c r="Y161" s="169">
        <v>416502</v>
      </c>
      <c r="Z161" s="169">
        <v>0</v>
      </c>
      <c r="AA161" s="169">
        <v>0</v>
      </c>
      <c r="AB161" s="169">
        <v>0</v>
      </c>
      <c r="AC161" s="169">
        <v>0</v>
      </c>
      <c r="AD161" s="169">
        <v>0</v>
      </c>
      <c r="AE161" s="169">
        <v>0</v>
      </c>
      <c r="AF161" s="169">
        <v>0</v>
      </c>
      <c r="AG161" s="169">
        <v>0</v>
      </c>
      <c r="AH161" s="169">
        <v>0</v>
      </c>
      <c r="AI161" s="169">
        <v>8743.2540448000018</v>
      </c>
      <c r="AJ161" s="169">
        <v>412799.04654747341</v>
      </c>
      <c r="AK161" s="169">
        <v>412799.04654747352</v>
      </c>
      <c r="AM161" s="15">
        <v>1</v>
      </c>
      <c r="AN161" s="169" t="str">
        <f>RevReqSumR!AB161</f>
        <v>Oct 2020 - Sep 2021</v>
      </c>
      <c r="AO161" s="276">
        <v>0</v>
      </c>
      <c r="AP161" s="8"/>
      <c r="AQ161" s="8">
        <f t="shared" si="45"/>
        <v>0</v>
      </c>
      <c r="AR161" s="8">
        <f t="shared" si="46"/>
        <v>0</v>
      </c>
      <c r="AS161" s="8">
        <f t="shared" si="47"/>
        <v>0</v>
      </c>
      <c r="AT161" s="8">
        <f t="shared" si="48"/>
        <v>17341592.099999998</v>
      </c>
      <c r="AU161" s="8">
        <v>0</v>
      </c>
      <c r="AW161" s="8">
        <f t="shared" si="49"/>
        <v>397648</v>
      </c>
      <c r="AX161" s="8">
        <f t="shared" si="50"/>
        <v>0</v>
      </c>
      <c r="AY161" s="8">
        <f t="shared" si="51"/>
        <v>17739240.099999998</v>
      </c>
      <c r="AZ161" s="8">
        <f t="shared" si="52"/>
        <v>0</v>
      </c>
      <c r="BB161" s="8">
        <f t="shared" si="72"/>
        <v>9104931.0699265003</v>
      </c>
      <c r="BC161" s="8">
        <f t="shared" si="72"/>
        <v>225430.26319079997</v>
      </c>
      <c r="BD161" s="8">
        <f t="shared" si="72"/>
        <v>8408878.766882699</v>
      </c>
      <c r="BE161" s="8">
        <f t="shared" si="53"/>
        <v>17739240.100000001</v>
      </c>
      <c r="BF161" s="8">
        <f t="shared" si="54"/>
        <v>0</v>
      </c>
      <c r="BH161" s="8">
        <f t="shared" si="66"/>
        <v>579337.7865474734</v>
      </c>
      <c r="BI161" s="8">
        <f t="shared" si="67"/>
        <v>427867.41404479998</v>
      </c>
      <c r="BJ161" s="8">
        <f t="shared" si="68"/>
        <v>0</v>
      </c>
      <c r="BK161" s="8">
        <f t="shared" si="69"/>
        <v>427867.41404479998</v>
      </c>
      <c r="BL161" s="8">
        <f t="shared" si="70"/>
        <v>151470.37250267342</v>
      </c>
      <c r="BM161" s="8">
        <f t="shared" si="71"/>
        <v>0</v>
      </c>
      <c r="BN161" s="8">
        <f>BW161*WACC!$H$10/12</f>
        <v>49486.204574815383</v>
      </c>
      <c r="BO161" s="8">
        <f t="shared" si="58"/>
        <v>101984.16792785804</v>
      </c>
      <c r="BP161" s="8">
        <f t="shared" si="59"/>
        <v>41899.175551481196</v>
      </c>
      <c r="BQ161" s="8">
        <f t="shared" si="60"/>
        <v>60084.992376376846</v>
      </c>
      <c r="BR161" s="8">
        <f>BW161*WACC!$H$11/12</f>
        <v>1002.6339769975889</v>
      </c>
      <c r="BS161" s="8">
        <f t="shared" si="61"/>
        <v>59082.358399379256</v>
      </c>
      <c r="BT161" s="8"/>
      <c r="BU161" s="8">
        <f t="shared" si="62"/>
        <v>151470.37250267342</v>
      </c>
      <c r="BV161" s="8">
        <f t="shared" si="63"/>
        <v>151470.37250267353</v>
      </c>
      <c r="BW161" s="8">
        <f t="shared" si="64"/>
        <v>18822550.569999997</v>
      </c>
      <c r="BX161" s="8">
        <f>BW161*WACC!$H$12/12</f>
        <v>72494.477079743781</v>
      </c>
      <c r="BY161" s="8">
        <f t="shared" si="65"/>
        <v>13412.118680364525</v>
      </c>
    </row>
    <row r="162" spans="1:77" x14ac:dyDescent="0.2">
      <c r="A162">
        <f t="shared" si="57"/>
        <v>2021</v>
      </c>
      <c r="B162" s="247">
        <v>44378</v>
      </c>
      <c r="C162" s="169">
        <v>0</v>
      </c>
      <c r="D162" s="169">
        <v>0</v>
      </c>
      <c r="E162" s="169">
        <v>139743.75038633333</v>
      </c>
      <c r="F162" s="169">
        <v>-20807.10832800002</v>
      </c>
      <c r="G162" s="169">
        <v>6.1687143333333303</v>
      </c>
      <c r="H162" s="169">
        <v>160544.69</v>
      </c>
      <c r="I162" s="169">
        <v>160532.04</v>
      </c>
      <c r="J162" s="169">
        <v>12.65</v>
      </c>
      <c r="K162" s="169">
        <v>955715.18</v>
      </c>
      <c r="L162" s="169">
        <v>0</v>
      </c>
      <c r="M162" s="169">
        <v>160544.69</v>
      </c>
      <c r="N162" s="169">
        <v>795170.49000000022</v>
      </c>
      <c r="O162" s="169">
        <v>0</v>
      </c>
      <c r="P162" s="169">
        <v>16546421.609999998</v>
      </c>
      <c r="Q162" s="169">
        <v>16546421.609999998</v>
      </c>
      <c r="R162" s="169">
        <v>466784</v>
      </c>
      <c r="S162" s="169">
        <v>397648</v>
      </c>
      <c r="T162" s="169">
        <v>0</v>
      </c>
      <c r="U162" s="169">
        <v>466784</v>
      </c>
      <c r="V162" s="169">
        <v>3284.1503035616438</v>
      </c>
      <c r="W162" s="267">
        <v>1251.22</v>
      </c>
      <c r="X162" s="169">
        <v>0</v>
      </c>
      <c r="Y162" s="169">
        <v>488916</v>
      </c>
      <c r="Z162" s="169">
        <v>0</v>
      </c>
      <c r="AA162" s="169">
        <v>0</v>
      </c>
      <c r="AB162" s="169">
        <v>0</v>
      </c>
      <c r="AC162" s="169">
        <v>0</v>
      </c>
      <c r="AD162" s="169">
        <v>0</v>
      </c>
      <c r="AE162" s="169">
        <v>0</v>
      </c>
      <c r="AF162" s="169">
        <v>0</v>
      </c>
      <c r="AG162" s="169">
        <v>0</v>
      </c>
      <c r="AH162" s="169">
        <v>0</v>
      </c>
      <c r="AI162" s="169">
        <v>8743.2540448000018</v>
      </c>
      <c r="AJ162" s="169">
        <v>481393.68473469501</v>
      </c>
      <c r="AK162" s="169">
        <v>481393.68473469495</v>
      </c>
      <c r="AM162" s="15">
        <v>2</v>
      </c>
      <c r="AN162" s="169" t="str">
        <f>RevReqSumR!AB162</f>
        <v>Oct 2020 - Sep 2021</v>
      </c>
      <c r="AO162" s="276">
        <v>0</v>
      </c>
      <c r="AP162" s="8"/>
      <c r="AQ162" s="8">
        <f t="shared" si="45"/>
        <v>0</v>
      </c>
      <c r="AR162" s="8">
        <f t="shared" si="46"/>
        <v>0</v>
      </c>
      <c r="AS162" s="8">
        <f t="shared" si="47"/>
        <v>0</v>
      </c>
      <c r="AT162" s="8">
        <f t="shared" si="48"/>
        <v>16546421.609999998</v>
      </c>
      <c r="AU162" s="8">
        <v>0</v>
      </c>
      <c r="AW162" s="8">
        <f t="shared" si="49"/>
        <v>466784</v>
      </c>
      <c r="AX162" s="8">
        <f t="shared" si="50"/>
        <v>0</v>
      </c>
      <c r="AY162" s="8">
        <f t="shared" si="51"/>
        <v>17013205.609999999</v>
      </c>
      <c r="AZ162" s="8">
        <f t="shared" si="52"/>
        <v>0</v>
      </c>
      <c r="BB162" s="8">
        <f t="shared" si="72"/>
        <v>8732282.9774166513</v>
      </c>
      <c r="BC162" s="8">
        <f t="shared" si="72"/>
        <v>216203.81689188001</v>
      </c>
      <c r="BD162" s="8">
        <f t="shared" si="72"/>
        <v>8064718.8156914692</v>
      </c>
      <c r="BE162" s="8">
        <f t="shared" si="53"/>
        <v>17013205.609999999</v>
      </c>
      <c r="BF162" s="8">
        <f t="shared" si="54"/>
        <v>0</v>
      </c>
      <c r="BH162" s="8">
        <f t="shared" si="66"/>
        <v>641938.37473469507</v>
      </c>
      <c r="BI162" s="8">
        <f t="shared" si="67"/>
        <v>498910.47404479998</v>
      </c>
      <c r="BJ162" s="8">
        <f t="shared" si="68"/>
        <v>0</v>
      </c>
      <c r="BK162" s="8">
        <f t="shared" si="69"/>
        <v>498910.47404479998</v>
      </c>
      <c r="BL162" s="8">
        <f t="shared" si="70"/>
        <v>143027.90068989509</v>
      </c>
      <c r="BM162" s="8">
        <f t="shared" si="71"/>
        <v>0</v>
      </c>
      <c r="BN162" s="8">
        <f>BW162*WACC!$H$10/12</f>
        <v>46638.082406829119</v>
      </c>
      <c r="BO162" s="8">
        <f t="shared" si="58"/>
        <v>96389.818283065979</v>
      </c>
      <c r="BP162" s="8">
        <f t="shared" si="59"/>
        <v>39600.792943414825</v>
      </c>
      <c r="BQ162" s="8">
        <f t="shared" si="60"/>
        <v>56789.025339651154</v>
      </c>
      <c r="BR162" s="8">
        <f>BW162*WACC!$H$11/12</f>
        <v>944.9285198747699</v>
      </c>
      <c r="BS162" s="8">
        <f t="shared" si="61"/>
        <v>55844.096819776387</v>
      </c>
      <c r="BT162" s="8"/>
      <c r="BU162" s="8">
        <f t="shared" si="62"/>
        <v>143027.90068989509</v>
      </c>
      <c r="BV162" s="8">
        <f t="shared" si="63"/>
        <v>143027.90068989497</v>
      </c>
      <c r="BW162" s="8">
        <f t="shared" si="64"/>
        <v>17739240.099999998</v>
      </c>
      <c r="BX162" s="8">
        <f>BW162*WACC!$H$12/12</f>
        <v>68322.139980921929</v>
      </c>
      <c r="BY162" s="8">
        <f t="shared" si="65"/>
        <v>12478.043161145542</v>
      </c>
    </row>
    <row r="163" spans="1:77" x14ac:dyDescent="0.2">
      <c r="A163">
        <f t="shared" si="57"/>
        <v>2021</v>
      </c>
      <c r="B163" s="247">
        <v>44409</v>
      </c>
      <c r="C163" s="169">
        <v>0</v>
      </c>
      <c r="D163" s="169">
        <v>0</v>
      </c>
      <c r="E163" s="169">
        <v>133336.01877975004</v>
      </c>
      <c r="F163" s="169">
        <v>-19853.458560000021</v>
      </c>
      <c r="G163" s="169">
        <v>4.9473397499999976</v>
      </c>
      <c r="H163" s="169">
        <v>153184.53000000006</v>
      </c>
      <c r="I163" s="169">
        <v>153174.39000000004</v>
      </c>
      <c r="J163" s="169">
        <v>10.14</v>
      </c>
      <c r="K163" s="169">
        <v>924141.44000000006</v>
      </c>
      <c r="L163" s="169">
        <v>0</v>
      </c>
      <c r="M163" s="169">
        <v>153184.53000000006</v>
      </c>
      <c r="N163" s="169">
        <v>770956.90999999992</v>
      </c>
      <c r="O163" s="169">
        <v>0</v>
      </c>
      <c r="P163" s="169">
        <v>15775464.700000001</v>
      </c>
      <c r="Q163" s="169">
        <v>15775464.700000001</v>
      </c>
      <c r="R163" s="169">
        <v>451704</v>
      </c>
      <c r="S163" s="169">
        <v>0</v>
      </c>
      <c r="T163" s="169">
        <v>0</v>
      </c>
      <c r="U163" s="169">
        <v>918488</v>
      </c>
      <c r="V163" s="169">
        <v>3953.3100646575335</v>
      </c>
      <c r="W163" s="267">
        <v>0</v>
      </c>
      <c r="X163" s="169">
        <v>0</v>
      </c>
      <c r="Y163" s="169">
        <v>472437.44</v>
      </c>
      <c r="Z163" s="169">
        <v>0</v>
      </c>
      <c r="AA163" s="169">
        <v>0</v>
      </c>
      <c r="AB163" s="169">
        <v>0</v>
      </c>
      <c r="AC163" s="169">
        <v>0</v>
      </c>
      <c r="AD163" s="169">
        <v>0</v>
      </c>
      <c r="AE163" s="169">
        <v>0</v>
      </c>
      <c r="AF163" s="169">
        <v>0</v>
      </c>
      <c r="AG163" s="169">
        <v>0</v>
      </c>
      <c r="AH163" s="169">
        <v>0</v>
      </c>
      <c r="AI163" s="169">
        <v>8743.2540448000018</v>
      </c>
      <c r="AJ163" s="169">
        <v>465285.49288920738</v>
      </c>
      <c r="AK163" s="169">
        <v>465285.4928892075</v>
      </c>
      <c r="AM163" s="15">
        <v>2</v>
      </c>
      <c r="AN163" s="169" t="str">
        <f>RevReqSumR!AB163</f>
        <v>Oct 2020 - Sep 2021</v>
      </c>
      <c r="AO163" s="276">
        <v>0</v>
      </c>
      <c r="AP163" s="8"/>
      <c r="AQ163" s="8">
        <f t="shared" si="45"/>
        <v>0</v>
      </c>
      <c r="AR163" s="8">
        <f t="shared" si="46"/>
        <v>0</v>
      </c>
      <c r="AS163" s="8">
        <f t="shared" si="47"/>
        <v>0</v>
      </c>
      <c r="AT163" s="8">
        <f t="shared" si="48"/>
        <v>15775464.700000001</v>
      </c>
      <c r="AU163" s="8">
        <v>0</v>
      </c>
      <c r="AW163" s="8">
        <f t="shared" si="49"/>
        <v>918488</v>
      </c>
      <c r="AX163" s="8">
        <f t="shared" si="50"/>
        <v>0</v>
      </c>
      <c r="AY163" s="8">
        <f t="shared" si="51"/>
        <v>16693952.700000001</v>
      </c>
      <c r="AZ163" s="8">
        <f t="shared" si="52"/>
        <v>0</v>
      </c>
      <c r="BB163" s="8">
        <f t="shared" si="72"/>
        <v>8568421.6325655021</v>
      </c>
      <c r="BC163" s="8">
        <f t="shared" si="72"/>
        <v>212146.75091160001</v>
      </c>
      <c r="BD163" s="8">
        <f t="shared" si="72"/>
        <v>7913384.3165229</v>
      </c>
      <c r="BE163" s="8">
        <f t="shared" si="53"/>
        <v>16693952.700000003</v>
      </c>
      <c r="BF163" s="8">
        <f t="shared" si="54"/>
        <v>0</v>
      </c>
      <c r="BH163" s="8">
        <f t="shared" si="66"/>
        <v>618470.02288920747</v>
      </c>
      <c r="BI163" s="8">
        <f t="shared" si="67"/>
        <v>481180.69404480001</v>
      </c>
      <c r="BJ163" s="8">
        <f t="shared" si="68"/>
        <v>0</v>
      </c>
      <c r="BK163" s="8">
        <f t="shared" si="69"/>
        <v>481180.69404480001</v>
      </c>
      <c r="BL163" s="8">
        <f t="shared" si="70"/>
        <v>137289.32884440746</v>
      </c>
      <c r="BM163" s="8">
        <f t="shared" si="71"/>
        <v>0</v>
      </c>
      <c r="BN163" s="8">
        <f>BW163*WACC!$H$10/12</f>
        <v>44729.271421469042</v>
      </c>
      <c r="BO163" s="8">
        <f t="shared" si="58"/>
        <v>92560.057422938407</v>
      </c>
      <c r="BP163" s="8">
        <f t="shared" si="59"/>
        <v>38027.373991640015</v>
      </c>
      <c r="BQ163" s="8">
        <f t="shared" si="60"/>
        <v>54532.683431298392</v>
      </c>
      <c r="BR163" s="8">
        <f>BW163*WACC!$H$11/12</f>
        <v>906.25433247179706</v>
      </c>
      <c r="BS163" s="8">
        <f t="shared" si="61"/>
        <v>53626.429098826593</v>
      </c>
      <c r="BT163" s="8"/>
      <c r="BU163" s="8">
        <f t="shared" si="62"/>
        <v>137289.32884440746</v>
      </c>
      <c r="BV163" s="8">
        <f t="shared" si="63"/>
        <v>137289.32884440757</v>
      </c>
      <c r="BW163" s="8">
        <f t="shared" si="64"/>
        <v>17013205.609999999</v>
      </c>
      <c r="BX163" s="8">
        <f>BW163*WACC!$H$12/12</f>
        <v>65525.840377493187</v>
      </c>
      <c r="BY163" s="8">
        <f t="shared" si="65"/>
        <v>11899.411278666594</v>
      </c>
    </row>
    <row r="164" spans="1:77" x14ac:dyDescent="0.2">
      <c r="A164">
        <f t="shared" si="57"/>
        <v>2021</v>
      </c>
      <c r="B164" s="247">
        <v>44440</v>
      </c>
      <c r="C164" s="169">
        <v>0</v>
      </c>
      <c r="D164" s="169">
        <v>0</v>
      </c>
      <c r="E164" s="169">
        <v>127123.44123458327</v>
      </c>
      <c r="F164" s="169">
        <v>-18928.868100000025</v>
      </c>
      <c r="G164" s="169">
        <v>3.7193345833333318</v>
      </c>
      <c r="H164" s="169">
        <v>146048.58999999997</v>
      </c>
      <c r="I164" s="169">
        <v>146040.95999999996</v>
      </c>
      <c r="J164" s="169">
        <v>7.63</v>
      </c>
      <c r="K164" s="169">
        <v>902340.36</v>
      </c>
      <c r="L164" s="169">
        <v>0</v>
      </c>
      <c r="M164" s="169">
        <v>146048.58999999997</v>
      </c>
      <c r="N164" s="169">
        <v>756291.77</v>
      </c>
      <c r="O164" s="169">
        <v>0</v>
      </c>
      <c r="P164" s="169">
        <v>15019172.929999996</v>
      </c>
      <c r="Q164" s="169">
        <v>15019172.929999996</v>
      </c>
      <c r="R164" s="169">
        <v>440800</v>
      </c>
      <c r="S164" s="169">
        <v>0</v>
      </c>
      <c r="T164" s="169">
        <v>0</v>
      </c>
      <c r="U164" s="169">
        <v>1359288</v>
      </c>
      <c r="V164" s="169">
        <v>7416.8741041095882</v>
      </c>
      <c r="W164" s="267">
        <v>0</v>
      </c>
      <c r="X164" s="169">
        <v>0</v>
      </c>
      <c r="Y164" s="169">
        <v>461540.36</v>
      </c>
      <c r="Z164" s="169">
        <v>0</v>
      </c>
      <c r="AA164" s="169">
        <v>0</v>
      </c>
      <c r="AB164" s="169">
        <v>0</v>
      </c>
      <c r="AC164" s="169">
        <v>0</v>
      </c>
      <c r="AD164" s="169">
        <v>0</v>
      </c>
      <c r="AE164" s="169">
        <v>0</v>
      </c>
      <c r="AF164" s="169">
        <v>0</v>
      </c>
      <c r="AG164" s="169">
        <v>0</v>
      </c>
      <c r="AH164" s="169">
        <v>0</v>
      </c>
      <c r="AI164" s="169">
        <v>8743.2540448000018</v>
      </c>
      <c r="AJ164" s="169">
        <v>458775.33938349289</v>
      </c>
      <c r="AK164" s="169">
        <v>458775.33938349289</v>
      </c>
      <c r="AM164" s="15">
        <v>2</v>
      </c>
      <c r="AN164" s="169" t="str">
        <f>RevReqSumR!AB164</f>
        <v>Oct 2020 - Sep 2021</v>
      </c>
      <c r="AO164" s="276">
        <v>0</v>
      </c>
      <c r="AP164" s="8"/>
      <c r="AQ164" s="8">
        <f t="shared" ref="AQ164:AQ227" si="73">Z164</f>
        <v>0</v>
      </c>
      <c r="AR164" s="8">
        <f t="shared" ref="AR164:AR227" si="74">AB164</f>
        <v>0</v>
      </c>
      <c r="AS164" s="8">
        <f t="shared" ref="AS164:AS227" si="75">AC164</f>
        <v>0</v>
      </c>
      <c r="AT164" s="8">
        <f t="shared" ref="AT164:AT227" si="76">P164</f>
        <v>15019172.929999996</v>
      </c>
      <c r="AU164" s="8">
        <v>0</v>
      </c>
      <c r="AW164" s="8">
        <f t="shared" ref="AW164:AW227" si="77">U164</f>
        <v>1359288</v>
      </c>
      <c r="AX164" s="8">
        <f t="shared" ref="AX164:AX227" si="78">O164</f>
        <v>0</v>
      </c>
      <c r="AY164" s="8">
        <f t="shared" ref="AY164:AY227" si="79">AS164+AT164+AU164+AV164+AW164+AX164</f>
        <v>16378460.929999996</v>
      </c>
      <c r="AZ164" s="8">
        <f t="shared" ref="AZ164:AZ227" si="80">AF164</f>
        <v>0</v>
      </c>
      <c r="BB164" s="8">
        <f t="shared" si="72"/>
        <v>8406490.7492364496</v>
      </c>
      <c r="BC164" s="8">
        <f t="shared" si="72"/>
        <v>208137.48149843997</v>
      </c>
      <c r="BD164" s="8">
        <f t="shared" si="72"/>
        <v>7763832.6992651075</v>
      </c>
      <c r="BE164" s="8">
        <f t="shared" ref="BE164:BE227" si="81">AZ164+BB164+BC164+BD164</f>
        <v>16378460.929999998</v>
      </c>
      <c r="BF164" s="8">
        <f t="shared" si="54"/>
        <v>0</v>
      </c>
      <c r="BH164" s="8">
        <f t="shared" si="66"/>
        <v>604823.9293834928</v>
      </c>
      <c r="BI164" s="8">
        <f t="shared" si="67"/>
        <v>470283.61404479999</v>
      </c>
      <c r="BJ164" s="8">
        <f t="shared" si="68"/>
        <v>0</v>
      </c>
      <c r="BK164" s="8">
        <f t="shared" si="69"/>
        <v>470283.61404479999</v>
      </c>
      <c r="BL164" s="8">
        <f t="shared" si="70"/>
        <v>134540.3153386928</v>
      </c>
      <c r="BM164" s="8">
        <f t="shared" si="71"/>
        <v>0</v>
      </c>
      <c r="BN164" s="8">
        <f>BW164*WACC!$H$10/12</f>
        <v>43889.926362646598</v>
      </c>
      <c r="BO164" s="8">
        <f t="shared" si="58"/>
        <v>90650.388976046204</v>
      </c>
      <c r="BP164" s="8">
        <f t="shared" si="59"/>
        <v>37242.805806918819</v>
      </c>
      <c r="BQ164" s="8">
        <f t="shared" si="60"/>
        <v>53407.583169127385</v>
      </c>
      <c r="BR164" s="8">
        <f>BW164*WACC!$H$11/12</f>
        <v>889.24846423779002</v>
      </c>
      <c r="BS164" s="8">
        <f t="shared" si="61"/>
        <v>52518.334704889596</v>
      </c>
      <c r="BT164" s="8"/>
      <c r="BU164" s="8">
        <f t="shared" si="62"/>
        <v>134540.3153386928</v>
      </c>
      <c r="BV164" s="8">
        <f t="shared" si="63"/>
        <v>134540.31533869286</v>
      </c>
      <c r="BW164" s="8">
        <f t="shared" si="64"/>
        <v>16693952.700000001</v>
      </c>
      <c r="BX164" s="8">
        <f>BW164*WACC!$H$12/12</f>
        <v>64296.247571748565</v>
      </c>
      <c r="BY164" s="8">
        <f t="shared" si="65"/>
        <v>11777.912866858969</v>
      </c>
    </row>
    <row r="165" spans="1:77" hidden="1" outlineLevel="1" x14ac:dyDescent="0.2">
      <c r="A165">
        <f t="shared" si="57"/>
        <v>2021</v>
      </c>
      <c r="B165" s="247">
        <v>44470</v>
      </c>
      <c r="C165" s="169">
        <v>0</v>
      </c>
      <c r="D165" s="169">
        <v>0</v>
      </c>
      <c r="E165" s="169">
        <v>121029.01587883332</v>
      </c>
      <c r="F165" s="169">
        <v>-18021.878820000016</v>
      </c>
      <c r="G165" s="169">
        <v>2.4846988333333324</v>
      </c>
      <c r="H165" s="169">
        <v>139048.41</v>
      </c>
      <c r="I165" s="169">
        <v>139043.32</v>
      </c>
      <c r="J165" s="169">
        <v>5.09</v>
      </c>
      <c r="K165" s="169">
        <v>811775</v>
      </c>
      <c r="L165" s="169">
        <v>0</v>
      </c>
      <c r="M165" s="169">
        <v>139048.41</v>
      </c>
      <c r="N165" s="169">
        <v>672726.59</v>
      </c>
      <c r="O165" s="169">
        <v>0</v>
      </c>
      <c r="P165" s="169">
        <v>14346446.34</v>
      </c>
      <c r="Q165" s="169">
        <v>14346446.34</v>
      </c>
      <c r="R165" s="169">
        <v>396488</v>
      </c>
      <c r="S165" s="169">
        <v>1359288</v>
      </c>
      <c r="T165" s="169">
        <v>0</v>
      </c>
      <c r="U165" s="169">
        <v>396488</v>
      </c>
      <c r="V165" s="169">
        <v>10908.588705753424</v>
      </c>
      <c r="W165" s="267">
        <v>4277.07</v>
      </c>
      <c r="X165" s="169">
        <v>0</v>
      </c>
      <c r="Y165" s="169">
        <v>415287</v>
      </c>
      <c r="Z165" s="169">
        <v>0</v>
      </c>
      <c r="AA165" s="169">
        <v>0</v>
      </c>
      <c r="AB165" s="169">
        <v>0</v>
      </c>
      <c r="AC165" s="169">
        <v>0</v>
      </c>
      <c r="AD165" s="169">
        <v>0</v>
      </c>
      <c r="AE165" s="169">
        <v>0</v>
      </c>
      <c r="AF165" s="169">
        <v>0</v>
      </c>
      <c r="AG165" s="169">
        <v>0</v>
      </c>
      <c r="AH165" s="169">
        <v>0</v>
      </c>
      <c r="AI165" s="169">
        <v>7630.7247146502441</v>
      </c>
      <c r="AJ165" s="169">
        <v>420083.98929923703</v>
      </c>
      <c r="AK165" s="169">
        <v>420083.98929923697</v>
      </c>
      <c r="AM165" s="15">
        <v>2</v>
      </c>
      <c r="AN165" s="169" t="str">
        <f>RevReqSumR!AB165</f>
        <v>Oct 2021 - Sep 2022</v>
      </c>
      <c r="AO165" s="276">
        <v>0</v>
      </c>
      <c r="AP165" s="8"/>
      <c r="AQ165" s="8">
        <f t="shared" si="73"/>
        <v>0</v>
      </c>
      <c r="AR165" s="8">
        <f t="shared" si="74"/>
        <v>0</v>
      </c>
      <c r="AS165" s="8">
        <f t="shared" si="75"/>
        <v>0</v>
      </c>
      <c r="AT165" s="8">
        <f t="shared" si="76"/>
        <v>14346446.34</v>
      </c>
      <c r="AU165" s="8">
        <v>0</v>
      </c>
      <c r="AW165" s="8">
        <f t="shared" si="77"/>
        <v>396488</v>
      </c>
      <c r="AX165" s="8">
        <f t="shared" si="78"/>
        <v>0</v>
      </c>
      <c r="AY165" s="8">
        <f t="shared" si="79"/>
        <v>14742934.34</v>
      </c>
      <c r="AZ165" s="8">
        <f t="shared" si="80"/>
        <v>0</v>
      </c>
      <c r="BB165" s="8">
        <f t="shared" si="72"/>
        <v>7567032.1940201009</v>
      </c>
      <c r="BC165" s="8">
        <f t="shared" si="72"/>
        <v>187353.20959272</v>
      </c>
      <c r="BD165" s="8">
        <f t="shared" si="72"/>
        <v>6988548.9363871794</v>
      </c>
      <c r="BE165" s="8">
        <f t="shared" si="81"/>
        <v>14742934.34</v>
      </c>
      <c r="BF165" s="8">
        <f t="shared" ref="BF165:BF228" si="82">AY165-BE165</f>
        <v>0</v>
      </c>
      <c r="BH165" s="8">
        <f t="shared" si="66"/>
        <v>559132.39929923706</v>
      </c>
      <c r="BI165" s="8">
        <f t="shared" si="67"/>
        <v>427194.79471465026</v>
      </c>
      <c r="BJ165" s="8">
        <f t="shared" si="68"/>
        <v>0</v>
      </c>
      <c r="BK165" s="8">
        <f t="shared" si="69"/>
        <v>427194.79471465026</v>
      </c>
      <c r="BL165" s="8">
        <f t="shared" si="70"/>
        <v>131937.60458458681</v>
      </c>
      <c r="BM165" s="8">
        <f t="shared" si="71"/>
        <v>0</v>
      </c>
      <c r="BN165" s="8">
        <f>BW165*WACC!$H$10/12</f>
        <v>43060.469684401593</v>
      </c>
      <c r="BO165" s="8">
        <f t="shared" si="58"/>
        <v>88877.134900185221</v>
      </c>
      <c r="BP165" s="8">
        <f t="shared" si="59"/>
        <v>36514.282102392091</v>
      </c>
      <c r="BQ165" s="8">
        <f t="shared" si="60"/>
        <v>52362.85279779313</v>
      </c>
      <c r="BR165" s="8">
        <f>BW165*WACC!$H$11/12</f>
        <v>872.44294328096078</v>
      </c>
      <c r="BS165" s="8">
        <f t="shared" si="61"/>
        <v>51490.409854512167</v>
      </c>
      <c r="BT165" s="8"/>
      <c r="BU165" s="8">
        <f t="shared" si="62"/>
        <v>131937.60458458681</v>
      </c>
      <c r="BV165" s="8">
        <f t="shared" si="63"/>
        <v>131937.60458458675</v>
      </c>
      <c r="BW165" s="8">
        <f t="shared" si="64"/>
        <v>16378460.929999996</v>
      </c>
      <c r="BX165" s="8">
        <f>BW165*WACC!$H$12/12</f>
        <v>63081.140681529003</v>
      </c>
      <c r="BY165" s="8">
        <f t="shared" si="65"/>
        <v>11590.730827016836</v>
      </c>
    </row>
    <row r="166" spans="1:77" hidden="1" outlineLevel="1" x14ac:dyDescent="0.2">
      <c r="A166">
        <f t="shared" si="57"/>
        <v>2021</v>
      </c>
      <c r="B166" s="247">
        <v>44501</v>
      </c>
      <c r="C166" s="169">
        <v>0</v>
      </c>
      <c r="D166" s="169">
        <v>0</v>
      </c>
      <c r="E166" s="169">
        <v>115607.98254924995</v>
      </c>
      <c r="F166" s="169">
        <v>-17215.170804000019</v>
      </c>
      <c r="G166" s="169">
        <v>1.2433532499999995</v>
      </c>
      <c r="H166" s="169">
        <v>132821.90999999997</v>
      </c>
      <c r="I166" s="169">
        <v>132819.35999999999</v>
      </c>
      <c r="J166" s="169">
        <v>2.5499999999999998</v>
      </c>
      <c r="K166" s="169">
        <v>687325</v>
      </c>
      <c r="L166" s="169">
        <v>0</v>
      </c>
      <c r="M166" s="169">
        <v>132819.35999999999</v>
      </c>
      <c r="N166" s="169">
        <v>554505.6399999999</v>
      </c>
      <c r="O166" s="169">
        <v>2.5499999999999998</v>
      </c>
      <c r="P166" s="169">
        <v>13791940.699999999</v>
      </c>
      <c r="Q166" s="169">
        <v>13791943.25</v>
      </c>
      <c r="R166" s="169">
        <v>335704</v>
      </c>
      <c r="S166" s="169">
        <v>0</v>
      </c>
      <c r="T166" s="169">
        <v>0</v>
      </c>
      <c r="U166" s="169">
        <v>732192</v>
      </c>
      <c r="V166" s="169">
        <v>3240.203465205479</v>
      </c>
      <c r="W166" s="267">
        <v>0</v>
      </c>
      <c r="X166" s="169">
        <v>0</v>
      </c>
      <c r="Y166" s="169">
        <v>351621</v>
      </c>
      <c r="Z166" s="169">
        <v>0</v>
      </c>
      <c r="AA166" s="169">
        <v>0</v>
      </c>
      <c r="AB166" s="169">
        <v>0</v>
      </c>
      <c r="AC166" s="169">
        <v>0</v>
      </c>
      <c r="AD166" s="169">
        <v>0</v>
      </c>
      <c r="AE166" s="169">
        <v>0</v>
      </c>
      <c r="AF166" s="169">
        <v>0</v>
      </c>
      <c r="AG166" s="169">
        <v>0</v>
      </c>
      <c r="AH166" s="169">
        <v>0</v>
      </c>
      <c r="AI166" s="169">
        <v>7630.7247146502441</v>
      </c>
      <c r="AJ166" s="169">
        <v>345278.00072910561</v>
      </c>
      <c r="AK166" s="169">
        <v>345278.00072910573</v>
      </c>
      <c r="AM166" s="15">
        <v>1</v>
      </c>
      <c r="AN166" s="169" t="str">
        <f>RevReqSumR!AB166</f>
        <v>Oct 2021 - Sep 2022</v>
      </c>
      <c r="AO166" s="276">
        <v>0</v>
      </c>
      <c r="AP166" s="8"/>
      <c r="AQ166" s="8">
        <f t="shared" si="73"/>
        <v>0</v>
      </c>
      <c r="AR166" s="8">
        <f t="shared" si="74"/>
        <v>0</v>
      </c>
      <c r="AS166" s="8">
        <f t="shared" si="75"/>
        <v>0</v>
      </c>
      <c r="AT166" s="8">
        <f t="shared" si="76"/>
        <v>13791940.699999999</v>
      </c>
      <c r="AU166" s="8">
        <v>0</v>
      </c>
      <c r="AW166" s="8">
        <f t="shared" si="77"/>
        <v>732192</v>
      </c>
      <c r="AX166" s="8">
        <f t="shared" si="78"/>
        <v>2.5499999999999998</v>
      </c>
      <c r="AY166" s="8">
        <f t="shared" si="79"/>
        <v>14524135.25</v>
      </c>
      <c r="AZ166" s="8">
        <f t="shared" si="80"/>
        <v>0</v>
      </c>
      <c r="BB166" s="8">
        <f t="shared" si="72"/>
        <v>7454730.2790912511</v>
      </c>
      <c r="BC166" s="8">
        <f t="shared" si="72"/>
        <v>184572.71075699999</v>
      </c>
      <c r="BD166" s="8">
        <f t="shared" si="72"/>
        <v>6884832.2601517495</v>
      </c>
      <c r="BE166" s="8">
        <f t="shared" si="81"/>
        <v>14524135.25</v>
      </c>
      <c r="BF166" s="8">
        <f t="shared" si="82"/>
        <v>0</v>
      </c>
      <c r="BH166" s="8">
        <f t="shared" si="66"/>
        <v>478099.91072910558</v>
      </c>
      <c r="BI166" s="8">
        <f t="shared" si="67"/>
        <v>359251.72471465025</v>
      </c>
      <c r="BJ166" s="8">
        <f t="shared" si="68"/>
        <v>0</v>
      </c>
      <c r="BK166" s="8">
        <f t="shared" si="69"/>
        <v>359251.72471465025</v>
      </c>
      <c r="BL166" s="8">
        <f t="shared" si="70"/>
        <v>118848.18601445534</v>
      </c>
      <c r="BM166" s="8">
        <f t="shared" si="71"/>
        <v>0</v>
      </c>
      <c r="BN166" s="8">
        <f>BW166*WACC!$H$10/12</f>
        <v>38760.520901196382</v>
      </c>
      <c r="BO166" s="8">
        <f t="shared" si="58"/>
        <v>80087.665113258961</v>
      </c>
      <c r="BP166" s="8">
        <f t="shared" si="59"/>
        <v>32903.216335131314</v>
      </c>
      <c r="BQ166" s="8">
        <f t="shared" si="60"/>
        <v>47184.448778127648</v>
      </c>
      <c r="BR166" s="8">
        <f>BW166*WACC!$H$11/12</f>
        <v>785.32220354281799</v>
      </c>
      <c r="BS166" s="8">
        <f t="shared" si="61"/>
        <v>46399.126574584829</v>
      </c>
      <c r="BT166" s="8"/>
      <c r="BU166" s="8">
        <f t="shared" si="62"/>
        <v>118848.18601445534</v>
      </c>
      <c r="BV166" s="8">
        <f t="shared" si="63"/>
        <v>118848.18601445542</v>
      </c>
      <c r="BW166" s="8">
        <f t="shared" si="64"/>
        <v>14742934.34</v>
      </c>
      <c r="BX166" s="8">
        <f>BW166*WACC!$H$12/12</f>
        <v>56781.960108145839</v>
      </c>
      <c r="BY166" s="8">
        <f t="shared" si="65"/>
        <v>10382.83353356101</v>
      </c>
    </row>
    <row r="167" spans="1:77" hidden="1" outlineLevel="1" x14ac:dyDescent="0.2">
      <c r="A167">
        <f t="shared" si="57"/>
        <v>2021</v>
      </c>
      <c r="B167" s="247">
        <v>44531</v>
      </c>
      <c r="C167" s="169">
        <v>0</v>
      </c>
      <c r="D167" s="169">
        <v>0</v>
      </c>
      <c r="E167" s="169">
        <v>111139.62605349996</v>
      </c>
      <c r="F167" s="169">
        <v>-16549.764036000019</v>
      </c>
      <c r="G167" s="169">
        <v>1.2500894999999994</v>
      </c>
      <c r="H167" s="169">
        <v>127688.13999999998</v>
      </c>
      <c r="I167" s="169">
        <v>127685.57999999999</v>
      </c>
      <c r="J167" s="169">
        <v>2.5599999999999321</v>
      </c>
      <c r="K167" s="169">
        <v>560025</v>
      </c>
      <c r="L167" s="169">
        <v>0</v>
      </c>
      <c r="M167" s="169">
        <v>127690.68999999999</v>
      </c>
      <c r="N167" s="169">
        <v>432334.30999999994</v>
      </c>
      <c r="O167" s="169">
        <v>0</v>
      </c>
      <c r="P167" s="169">
        <v>13359606.390000002</v>
      </c>
      <c r="Q167" s="169">
        <v>13359606.390000002</v>
      </c>
      <c r="R167" s="169">
        <v>273528</v>
      </c>
      <c r="S167" s="169">
        <v>732192</v>
      </c>
      <c r="T167" s="169">
        <v>0</v>
      </c>
      <c r="U167" s="169">
        <v>273528</v>
      </c>
      <c r="V167" s="169">
        <v>5891.8880810958908</v>
      </c>
      <c r="W167" s="267">
        <v>2303.88</v>
      </c>
      <c r="X167" s="169">
        <v>0</v>
      </c>
      <c r="Y167" s="169">
        <v>286497</v>
      </c>
      <c r="Z167" s="169">
        <v>0</v>
      </c>
      <c r="AA167" s="169">
        <v>0</v>
      </c>
      <c r="AB167" s="169">
        <v>0</v>
      </c>
      <c r="AC167" s="169">
        <v>0</v>
      </c>
      <c r="AD167" s="169">
        <v>0</v>
      </c>
      <c r="AE167" s="169">
        <v>0</v>
      </c>
      <c r="AF167" s="169">
        <v>0</v>
      </c>
      <c r="AG167" s="169">
        <v>0</v>
      </c>
      <c r="AH167" s="169">
        <v>0</v>
      </c>
      <c r="AI167" s="169">
        <v>7630.7247146502441</v>
      </c>
      <c r="AJ167" s="169">
        <v>285774.97884924605</v>
      </c>
      <c r="AK167" s="169">
        <v>285774.97884924611</v>
      </c>
      <c r="AM167" s="15">
        <v>2</v>
      </c>
      <c r="AN167" s="169" t="str">
        <f>RevReqSumR!AB167</f>
        <v>Oct 2021 - Sep 2022</v>
      </c>
      <c r="AO167" s="276">
        <v>0</v>
      </c>
      <c r="AP167" s="8"/>
      <c r="AQ167" s="8">
        <f t="shared" si="73"/>
        <v>0</v>
      </c>
      <c r="AR167" s="8">
        <f t="shared" si="74"/>
        <v>0</v>
      </c>
      <c r="AS167" s="8">
        <f t="shared" si="75"/>
        <v>0</v>
      </c>
      <c r="AT167" s="8">
        <f t="shared" si="76"/>
        <v>13359606.390000002</v>
      </c>
      <c r="AU167" s="8">
        <v>0</v>
      </c>
      <c r="AW167" s="8">
        <f t="shared" si="77"/>
        <v>273528</v>
      </c>
      <c r="AX167" s="8">
        <f t="shared" si="78"/>
        <v>0</v>
      </c>
      <c r="AY167" s="8">
        <f t="shared" si="79"/>
        <v>13633134.390000002</v>
      </c>
      <c r="AZ167" s="8">
        <f t="shared" si="80"/>
        <v>0</v>
      </c>
      <c r="BB167" s="8">
        <f t="shared" si="72"/>
        <v>6997410.7226833524</v>
      </c>
      <c r="BC167" s="8">
        <f t="shared" si="72"/>
        <v>173249.87182812003</v>
      </c>
      <c r="BD167" s="8">
        <f t="shared" si="72"/>
        <v>6462473.7954885308</v>
      </c>
      <c r="BE167" s="8">
        <f t="shared" si="81"/>
        <v>13633134.390000004</v>
      </c>
      <c r="BF167" s="8">
        <f t="shared" si="82"/>
        <v>0</v>
      </c>
      <c r="BH167" s="8">
        <f t="shared" si="66"/>
        <v>413463.11884924606</v>
      </c>
      <c r="BI167" s="8">
        <f t="shared" si="67"/>
        <v>296431.60471465025</v>
      </c>
      <c r="BJ167" s="8">
        <f t="shared" si="68"/>
        <v>0</v>
      </c>
      <c r="BK167" s="8">
        <f t="shared" si="69"/>
        <v>296431.60471465025</v>
      </c>
      <c r="BL167" s="8">
        <f t="shared" si="70"/>
        <v>117031.51413459581</v>
      </c>
      <c r="BM167" s="8">
        <f t="shared" si="71"/>
        <v>0</v>
      </c>
      <c r="BN167" s="8">
        <f>BW167*WACC!$H$10/12</f>
        <v>38185.278109936167</v>
      </c>
      <c r="BO167" s="8">
        <f t="shared" si="58"/>
        <v>78846.236024659651</v>
      </c>
      <c r="BP167" s="8">
        <f t="shared" si="59"/>
        <v>32393.187608371169</v>
      </c>
      <c r="BQ167" s="8">
        <f t="shared" si="60"/>
        <v>46453.048416288482</v>
      </c>
      <c r="BR167" s="8">
        <f>BW167*WACC!$H$11/12</f>
        <v>773.66727925642499</v>
      </c>
      <c r="BS167" s="8">
        <f t="shared" si="61"/>
        <v>45679.381137032055</v>
      </c>
      <c r="BT167" s="8"/>
      <c r="BU167" s="8">
        <f t="shared" si="62"/>
        <v>117031.51413459581</v>
      </c>
      <c r="BV167" s="8">
        <f t="shared" si="63"/>
        <v>117031.51413459585</v>
      </c>
      <c r="BW167" s="8">
        <f t="shared" si="64"/>
        <v>14524135.25</v>
      </c>
      <c r="BX167" s="8">
        <f>BW167*WACC!$H$12/12</f>
        <v>55939.262113732977</v>
      </c>
      <c r="BY167" s="8">
        <f t="shared" si="65"/>
        <v>10259.880976700922</v>
      </c>
    </row>
    <row r="168" spans="1:77" hidden="1" outlineLevel="1" x14ac:dyDescent="0.2">
      <c r="A168">
        <f t="shared" si="57"/>
        <v>2022</v>
      </c>
      <c r="B168" s="247">
        <v>44562</v>
      </c>
      <c r="C168" s="169">
        <v>0</v>
      </c>
      <c r="D168" s="169">
        <v>0</v>
      </c>
      <c r="E168" s="169">
        <v>107655.71326799993</v>
      </c>
      <c r="F168" s="169">
        <v>-16031.526732000022</v>
      </c>
      <c r="G168" s="169">
        <v>0</v>
      </c>
      <c r="H168" s="169">
        <v>123687.23999999996</v>
      </c>
      <c r="I168" s="169">
        <v>123687.23999999996</v>
      </c>
      <c r="J168" s="169">
        <v>0</v>
      </c>
      <c r="K168" s="169">
        <v>355076.71</v>
      </c>
      <c r="L168" s="169">
        <v>0</v>
      </c>
      <c r="M168" s="169">
        <v>123687.23999999996</v>
      </c>
      <c r="N168" s="169">
        <v>231389.46999999997</v>
      </c>
      <c r="O168" s="169">
        <v>0</v>
      </c>
      <c r="P168" s="169">
        <v>13128216.139999999</v>
      </c>
      <c r="Q168" s="169">
        <v>13128216.139999999</v>
      </c>
      <c r="R168" s="169">
        <v>173536</v>
      </c>
      <c r="S168" s="169">
        <v>0</v>
      </c>
      <c r="T168" s="169">
        <v>0</v>
      </c>
      <c r="U168" s="169">
        <v>447064</v>
      </c>
      <c r="V168" s="169">
        <v>2292.4268953424657</v>
      </c>
      <c r="W168" s="267">
        <v>0</v>
      </c>
      <c r="X168" s="169">
        <v>0</v>
      </c>
      <c r="Y168" s="169">
        <v>181540.71</v>
      </c>
      <c r="Z168" s="169">
        <v>0</v>
      </c>
      <c r="AA168" s="169">
        <v>0</v>
      </c>
      <c r="AB168" s="169">
        <v>0</v>
      </c>
      <c r="AC168" s="169">
        <v>0</v>
      </c>
      <c r="AD168" s="169">
        <v>0</v>
      </c>
      <c r="AE168" s="169">
        <v>0</v>
      </c>
      <c r="AF168" s="169">
        <v>0</v>
      </c>
      <c r="AG168" s="169">
        <v>0</v>
      </c>
      <c r="AH168" s="169">
        <v>0</v>
      </c>
      <c r="AI168" s="169">
        <v>7630.7247146502441</v>
      </c>
      <c r="AJ168" s="169">
        <v>175432.33487799263</v>
      </c>
      <c r="AK168" s="169">
        <v>175432.33487799269</v>
      </c>
      <c r="AM168" s="15">
        <v>2</v>
      </c>
      <c r="AN168" s="169" t="str">
        <f>RevReqSumR!AB168</f>
        <v>Oct 2021 - Sep 2022</v>
      </c>
      <c r="AO168" s="276">
        <v>0</v>
      </c>
      <c r="AP168" s="8"/>
      <c r="AQ168" s="8">
        <f t="shared" si="73"/>
        <v>0</v>
      </c>
      <c r="AR168" s="8">
        <f t="shared" si="74"/>
        <v>0</v>
      </c>
      <c r="AS168" s="8">
        <f t="shared" si="75"/>
        <v>0</v>
      </c>
      <c r="AT168" s="8">
        <f t="shared" si="76"/>
        <v>13128216.139999999</v>
      </c>
      <c r="AU168" s="8">
        <v>0</v>
      </c>
      <c r="AW168" s="8">
        <f t="shared" si="77"/>
        <v>447064</v>
      </c>
      <c r="AX168" s="8">
        <f t="shared" si="78"/>
        <v>0</v>
      </c>
      <c r="AY168" s="8">
        <f t="shared" si="79"/>
        <v>13575280.139999999</v>
      </c>
      <c r="AZ168" s="8">
        <f t="shared" si="80"/>
        <v>0</v>
      </c>
      <c r="BB168" s="8">
        <f t="shared" si="72"/>
        <v>6967716.1610571006</v>
      </c>
      <c r="BC168" s="8">
        <f t="shared" si="72"/>
        <v>172514.66001912</v>
      </c>
      <c r="BD168" s="8">
        <f t="shared" si="72"/>
        <v>6435049.3189237788</v>
      </c>
      <c r="BE168" s="8">
        <f t="shared" si="81"/>
        <v>13575280.140000001</v>
      </c>
      <c r="BF168" s="8">
        <f t="shared" si="82"/>
        <v>0</v>
      </c>
      <c r="BH168" s="8">
        <f t="shared" si="66"/>
        <v>299119.57487799262</v>
      </c>
      <c r="BI168" s="8">
        <f t="shared" si="67"/>
        <v>189171.43471465024</v>
      </c>
      <c r="BJ168" s="8">
        <f t="shared" si="68"/>
        <v>0</v>
      </c>
      <c r="BK168" s="8">
        <f t="shared" si="69"/>
        <v>189171.43471465024</v>
      </c>
      <c r="BL168" s="8">
        <f t="shared" si="70"/>
        <v>109948.14016334238</v>
      </c>
      <c r="BM168" s="8">
        <f t="shared" si="71"/>
        <v>0</v>
      </c>
      <c r="BN168" s="8">
        <f>BW168*WACC!$H$10/12</f>
        <v>35842.755470917626</v>
      </c>
      <c r="BO168" s="8">
        <f t="shared" si="58"/>
        <v>74105.384692424763</v>
      </c>
      <c r="BP168" s="8">
        <f t="shared" si="59"/>
        <v>30445.456247035789</v>
      </c>
      <c r="BQ168" s="8">
        <f t="shared" si="60"/>
        <v>43659.92844538897</v>
      </c>
      <c r="BR168" s="8">
        <f>BW168*WACC!$H$11/12</f>
        <v>726.20571274620318</v>
      </c>
      <c r="BS168" s="8">
        <f t="shared" si="61"/>
        <v>42933.722732642767</v>
      </c>
      <c r="BT168" s="8"/>
      <c r="BU168" s="8">
        <f t="shared" si="62"/>
        <v>109948.14016334238</v>
      </c>
      <c r="BV168" s="8">
        <f t="shared" si="63"/>
        <v>109948.1401633424</v>
      </c>
      <c r="BW168" s="8">
        <f t="shared" si="64"/>
        <v>13633134.390000002</v>
      </c>
      <c r="BX168" s="8">
        <f>BW168*WACC!$H$12/12</f>
        <v>52507.599588344317</v>
      </c>
      <c r="BY168" s="8">
        <f t="shared" si="65"/>
        <v>9573.8768557015501</v>
      </c>
    </row>
    <row r="169" spans="1:77" hidden="1" outlineLevel="1" x14ac:dyDescent="0.2">
      <c r="A169">
        <f t="shared" si="57"/>
        <v>2022</v>
      </c>
      <c r="B169" s="247">
        <v>44593</v>
      </c>
      <c r="C169" s="169">
        <v>0</v>
      </c>
      <c r="D169" s="169">
        <v>0</v>
      </c>
      <c r="E169" s="169">
        <v>105791.12063199999</v>
      </c>
      <c r="F169" s="169">
        <v>-15753.859368000018</v>
      </c>
      <c r="G169" s="169">
        <v>0</v>
      </c>
      <c r="H169" s="169">
        <v>121544.98000000001</v>
      </c>
      <c r="I169" s="169">
        <v>121544.98000000001</v>
      </c>
      <c r="J169" s="169">
        <v>0</v>
      </c>
      <c r="K169" s="169">
        <v>319269.89</v>
      </c>
      <c r="L169" s="169">
        <v>0</v>
      </c>
      <c r="M169" s="169">
        <v>121544.98000000001</v>
      </c>
      <c r="N169" s="169">
        <v>197724.91</v>
      </c>
      <c r="O169" s="169">
        <v>0</v>
      </c>
      <c r="P169" s="169">
        <v>12930491.230000002</v>
      </c>
      <c r="Q169" s="169">
        <v>12930491.230000002</v>
      </c>
      <c r="R169" s="169">
        <v>156136</v>
      </c>
      <c r="S169" s="169">
        <v>0</v>
      </c>
      <c r="T169" s="169">
        <v>0</v>
      </c>
      <c r="U169" s="169">
        <v>603200</v>
      </c>
      <c r="V169" s="169">
        <v>3357.7228427397263</v>
      </c>
      <c r="W169" s="267">
        <v>0</v>
      </c>
      <c r="X169" s="169">
        <v>0</v>
      </c>
      <c r="Y169" s="169">
        <v>163133.89000000001</v>
      </c>
      <c r="Z169" s="169">
        <v>0</v>
      </c>
      <c r="AA169" s="169">
        <v>0</v>
      </c>
      <c r="AB169" s="169">
        <v>0</v>
      </c>
      <c r="AC169" s="169">
        <v>0</v>
      </c>
      <c r="AD169" s="169">
        <v>0</v>
      </c>
      <c r="AE169" s="169">
        <v>0</v>
      </c>
      <c r="AF169" s="169">
        <v>0</v>
      </c>
      <c r="AG169" s="169">
        <v>0</v>
      </c>
      <c r="AH169" s="169">
        <v>0</v>
      </c>
      <c r="AI169" s="169">
        <v>7630.7247146502441</v>
      </c>
      <c r="AJ169" s="169">
        <v>158368.47818938998</v>
      </c>
      <c r="AK169" s="169">
        <v>158368.47818938998</v>
      </c>
      <c r="AM169" s="15">
        <v>2</v>
      </c>
      <c r="AN169" s="169" t="str">
        <f>RevReqSumR!AB169</f>
        <v>Oct 2021 - Sep 2022</v>
      </c>
      <c r="AO169" s="276">
        <v>0</v>
      </c>
      <c r="AP169" s="8"/>
      <c r="AQ169" s="8">
        <f t="shared" si="73"/>
        <v>0</v>
      </c>
      <c r="AR169" s="8">
        <f t="shared" si="74"/>
        <v>0</v>
      </c>
      <c r="AS169" s="8">
        <f t="shared" si="75"/>
        <v>0</v>
      </c>
      <c r="AT169" s="8">
        <f t="shared" si="76"/>
        <v>12930491.230000002</v>
      </c>
      <c r="AU169" s="8">
        <v>0</v>
      </c>
      <c r="AW169" s="8">
        <f t="shared" si="77"/>
        <v>603200</v>
      </c>
      <c r="AX169" s="8">
        <f t="shared" si="78"/>
        <v>0</v>
      </c>
      <c r="AY169" s="8">
        <f t="shared" si="79"/>
        <v>13533691.230000002</v>
      </c>
      <c r="AZ169" s="8">
        <f t="shared" si="80"/>
        <v>0</v>
      </c>
      <c r="BB169" s="8">
        <f t="shared" si="72"/>
        <v>6946370.0291659525</v>
      </c>
      <c r="BC169" s="8">
        <f t="shared" si="72"/>
        <v>171986.14815084005</v>
      </c>
      <c r="BD169" s="8">
        <f t="shared" si="72"/>
        <v>6415335.0526832109</v>
      </c>
      <c r="BE169" s="8">
        <f t="shared" si="81"/>
        <v>13533691.230000004</v>
      </c>
      <c r="BF169" s="8">
        <f t="shared" si="82"/>
        <v>0</v>
      </c>
      <c r="BH169" s="8">
        <f t="shared" si="66"/>
        <v>279913.45818939002</v>
      </c>
      <c r="BI169" s="8">
        <f t="shared" si="67"/>
        <v>170764.61471465026</v>
      </c>
      <c r="BJ169" s="8">
        <f t="shared" si="68"/>
        <v>0</v>
      </c>
      <c r="BK169" s="8">
        <f t="shared" si="69"/>
        <v>170764.61471465026</v>
      </c>
      <c r="BL169" s="8">
        <f t="shared" si="70"/>
        <v>109148.84347473976</v>
      </c>
      <c r="BM169" s="8">
        <f t="shared" si="71"/>
        <v>0</v>
      </c>
      <c r="BN169" s="8">
        <f>BW169*WACC!$H$10/12</f>
        <v>35690.651363646117</v>
      </c>
      <c r="BO169" s="8">
        <f t="shared" si="58"/>
        <v>73458.192111093638</v>
      </c>
      <c r="BP169" s="8">
        <f t="shared" si="59"/>
        <v>30179.56364692171</v>
      </c>
      <c r="BQ169" s="8">
        <f t="shared" si="60"/>
        <v>43278.628464171925</v>
      </c>
      <c r="BR169" s="8">
        <f>BW169*WACC!$H$11/12</f>
        <v>723.12394991347799</v>
      </c>
      <c r="BS169" s="8">
        <f t="shared" si="61"/>
        <v>42555.504514258449</v>
      </c>
      <c r="BT169" s="8"/>
      <c r="BU169" s="8">
        <f t="shared" si="62"/>
        <v>109148.84347473976</v>
      </c>
      <c r="BV169" s="8">
        <f t="shared" si="63"/>
        <v>109148.84347473971</v>
      </c>
      <c r="BW169" s="8">
        <f t="shared" si="64"/>
        <v>13575280.139999999</v>
      </c>
      <c r="BX169" s="8">
        <f>BW169*WACC!$H$12/12</f>
        <v>52284.77571625571</v>
      </c>
      <c r="BY169" s="8">
        <f t="shared" si="65"/>
        <v>9729.2712019972605</v>
      </c>
    </row>
    <row r="170" spans="1:77" hidden="1" outlineLevel="1" x14ac:dyDescent="0.2">
      <c r="A170">
        <f t="shared" si="57"/>
        <v>2022</v>
      </c>
      <c r="B170" s="247">
        <v>44621</v>
      </c>
      <c r="C170" s="169">
        <v>0</v>
      </c>
      <c r="D170" s="169">
        <v>0</v>
      </c>
      <c r="E170" s="169">
        <v>104197.78052399997</v>
      </c>
      <c r="F170" s="169">
        <v>-15516.589476000021</v>
      </c>
      <c r="G170" s="169">
        <v>0</v>
      </c>
      <c r="H170" s="169">
        <v>119714.37</v>
      </c>
      <c r="I170" s="169">
        <v>119714.37</v>
      </c>
      <c r="J170" s="169">
        <v>0</v>
      </c>
      <c r="K170" s="169">
        <v>393775</v>
      </c>
      <c r="L170" s="169">
        <v>0</v>
      </c>
      <c r="M170" s="169">
        <v>119714.37</v>
      </c>
      <c r="N170" s="169">
        <v>274060.63</v>
      </c>
      <c r="O170" s="169">
        <v>0</v>
      </c>
      <c r="P170" s="169">
        <v>12656430.600000001</v>
      </c>
      <c r="Q170" s="169">
        <v>12656430.600000001</v>
      </c>
      <c r="R170" s="169">
        <v>192328</v>
      </c>
      <c r="S170" s="169">
        <v>603200</v>
      </c>
      <c r="T170" s="169">
        <v>0</v>
      </c>
      <c r="U170" s="169">
        <v>192328</v>
      </c>
      <c r="V170" s="169">
        <v>4845.1542947945209</v>
      </c>
      <c r="W170" s="267">
        <v>1898</v>
      </c>
      <c r="X170" s="169">
        <v>0</v>
      </c>
      <c r="Y170" s="169">
        <v>201447</v>
      </c>
      <c r="Z170" s="169">
        <v>0</v>
      </c>
      <c r="AA170" s="169">
        <v>0</v>
      </c>
      <c r="AB170" s="169">
        <v>0</v>
      </c>
      <c r="AC170" s="169">
        <v>0</v>
      </c>
      <c r="AD170" s="169">
        <v>0</v>
      </c>
      <c r="AE170" s="169">
        <v>0</v>
      </c>
      <c r="AF170" s="169">
        <v>0</v>
      </c>
      <c r="AG170" s="169">
        <v>0</v>
      </c>
      <c r="AH170" s="169">
        <v>0</v>
      </c>
      <c r="AI170" s="169">
        <v>7630.7247146502441</v>
      </c>
      <c r="AJ170" s="169">
        <v>200304.28953344471</v>
      </c>
      <c r="AK170" s="169">
        <v>200304.28953344474</v>
      </c>
      <c r="AM170" s="15">
        <v>2</v>
      </c>
      <c r="AN170" s="169" t="str">
        <f>RevReqSumR!AB170</f>
        <v>Oct 2021 - Sep 2022</v>
      </c>
      <c r="AO170" s="276">
        <v>0</v>
      </c>
      <c r="AP170" s="8"/>
      <c r="AQ170" s="8">
        <f t="shared" si="73"/>
        <v>0</v>
      </c>
      <c r="AR170" s="8">
        <f t="shared" si="74"/>
        <v>0</v>
      </c>
      <c r="AS170" s="8">
        <f t="shared" si="75"/>
        <v>0</v>
      </c>
      <c r="AT170" s="8">
        <f t="shared" si="76"/>
        <v>12656430.600000001</v>
      </c>
      <c r="AU170" s="8">
        <v>0</v>
      </c>
      <c r="AW170" s="8">
        <f t="shared" si="77"/>
        <v>192328</v>
      </c>
      <c r="AX170" s="8">
        <f t="shared" si="78"/>
        <v>0</v>
      </c>
      <c r="AY170" s="8">
        <f t="shared" si="79"/>
        <v>12848758.600000001</v>
      </c>
      <c r="AZ170" s="8">
        <f t="shared" si="80"/>
        <v>0</v>
      </c>
      <c r="BB170" s="8">
        <f t="shared" si="72"/>
        <v>6594818.0828290014</v>
      </c>
      <c r="BC170" s="8">
        <f t="shared" si="72"/>
        <v>163282.02428880002</v>
      </c>
      <c r="BD170" s="8">
        <f t="shared" si="72"/>
        <v>6090658.4928822005</v>
      </c>
      <c r="BE170" s="8">
        <f t="shared" si="81"/>
        <v>12848758.600000001</v>
      </c>
      <c r="BF170" s="8">
        <f t="shared" si="82"/>
        <v>0</v>
      </c>
      <c r="BH170" s="8">
        <f t="shared" si="66"/>
        <v>320018.65953344468</v>
      </c>
      <c r="BI170" s="8">
        <f t="shared" si="67"/>
        <v>210975.72471465025</v>
      </c>
      <c r="BJ170" s="8">
        <f t="shared" si="68"/>
        <v>0</v>
      </c>
      <c r="BK170" s="8">
        <f t="shared" si="69"/>
        <v>210975.72471465025</v>
      </c>
      <c r="BL170" s="8">
        <f t="shared" si="70"/>
        <v>109042.93481879443</v>
      </c>
      <c r="BM170" s="8">
        <f t="shared" si="71"/>
        <v>0</v>
      </c>
      <c r="BN170" s="8">
        <f>BW170*WACC!$H$10/12</f>
        <v>35581.310320802346</v>
      </c>
      <c r="BO170" s="8">
        <f t="shared" si="58"/>
        <v>73461.624497992074</v>
      </c>
      <c r="BP170" s="8">
        <f t="shared" si="59"/>
        <v>30180.973808755061</v>
      </c>
      <c r="BQ170" s="8">
        <f t="shared" si="60"/>
        <v>43280.650689237009</v>
      </c>
      <c r="BR170" s="8">
        <f>BW170*WACC!$H$11/12</f>
        <v>720.90860433227124</v>
      </c>
      <c r="BS170" s="8">
        <f t="shared" si="61"/>
        <v>42559.742084904741</v>
      </c>
      <c r="BT170" s="8"/>
      <c r="BU170" s="8">
        <f t="shared" si="62"/>
        <v>109042.93481879443</v>
      </c>
      <c r="BV170" s="8">
        <f t="shared" si="63"/>
        <v>109042.9348187945</v>
      </c>
      <c r="BW170" s="8">
        <f t="shared" si="64"/>
        <v>13533691.230000002</v>
      </c>
      <c r="BX170" s="8">
        <f>BW170*WACC!$H$12/12</f>
        <v>52124.597303051094</v>
      </c>
      <c r="BY170" s="8">
        <f t="shared" si="65"/>
        <v>9564.8552181463529</v>
      </c>
    </row>
    <row r="171" spans="1:77" hidden="1" outlineLevel="1" x14ac:dyDescent="0.2">
      <c r="A171">
        <f t="shared" si="57"/>
        <v>2022</v>
      </c>
      <c r="B171" s="247">
        <v>44652</v>
      </c>
      <c r="C171" s="169">
        <v>0</v>
      </c>
      <c r="D171" s="169">
        <v>0</v>
      </c>
      <c r="E171" s="169">
        <v>101989.30328000002</v>
      </c>
      <c r="F171" s="169">
        <v>-15187.71672000002</v>
      </c>
      <c r="G171" s="169">
        <v>0</v>
      </c>
      <c r="H171" s="169">
        <v>117177.02000000005</v>
      </c>
      <c r="I171" s="169">
        <v>117177.02000000005</v>
      </c>
      <c r="J171" s="169">
        <v>0</v>
      </c>
      <c r="K171" s="169">
        <v>482125</v>
      </c>
      <c r="L171" s="169">
        <v>0</v>
      </c>
      <c r="M171" s="169">
        <v>117177.02000000005</v>
      </c>
      <c r="N171" s="169">
        <v>364947.98000000004</v>
      </c>
      <c r="O171" s="169">
        <v>0</v>
      </c>
      <c r="P171" s="169">
        <v>12291482.620000001</v>
      </c>
      <c r="Q171" s="169">
        <v>12291482.620000001</v>
      </c>
      <c r="R171" s="169">
        <v>235480</v>
      </c>
      <c r="S171" s="169">
        <v>0</v>
      </c>
      <c r="T171" s="169">
        <v>0</v>
      </c>
      <c r="U171" s="169">
        <v>427808</v>
      </c>
      <c r="V171" s="169">
        <v>1590.9984767123287</v>
      </c>
      <c r="W171" s="267">
        <v>0</v>
      </c>
      <c r="X171" s="169">
        <v>0</v>
      </c>
      <c r="Y171" s="169">
        <v>246645</v>
      </c>
      <c r="Z171" s="169">
        <v>0</v>
      </c>
      <c r="AA171" s="169">
        <v>0</v>
      </c>
      <c r="AB171" s="169">
        <v>0</v>
      </c>
      <c r="AC171" s="169">
        <v>0</v>
      </c>
      <c r="AD171" s="169">
        <v>0</v>
      </c>
      <c r="AE171" s="169">
        <v>0</v>
      </c>
      <c r="AF171" s="169">
        <v>0</v>
      </c>
      <c r="AG171" s="169">
        <v>0</v>
      </c>
      <c r="AH171" s="169">
        <v>0</v>
      </c>
      <c r="AI171" s="169">
        <v>7630.7247146502441</v>
      </c>
      <c r="AJ171" s="169">
        <v>240679.00647136261</v>
      </c>
      <c r="AK171" s="169">
        <v>240679.00647136255</v>
      </c>
      <c r="AM171" s="15">
        <v>1</v>
      </c>
      <c r="AN171" s="169" t="str">
        <f>RevReqSumR!AB171</f>
        <v>Oct 2021 - Sep 2022</v>
      </c>
      <c r="AO171" s="276">
        <v>0</v>
      </c>
      <c r="AP171" s="8"/>
      <c r="AQ171" s="8">
        <f t="shared" si="73"/>
        <v>0</v>
      </c>
      <c r="AR171" s="8">
        <f t="shared" si="74"/>
        <v>0</v>
      </c>
      <c r="AS171" s="8">
        <f t="shared" si="75"/>
        <v>0</v>
      </c>
      <c r="AT171" s="8">
        <f t="shared" si="76"/>
        <v>12291482.620000001</v>
      </c>
      <c r="AU171" s="8">
        <v>0</v>
      </c>
      <c r="AW171" s="8">
        <f t="shared" si="77"/>
        <v>427808</v>
      </c>
      <c r="AX171" s="8">
        <f t="shared" si="78"/>
        <v>0</v>
      </c>
      <c r="AY171" s="8">
        <f t="shared" si="79"/>
        <v>12719290.620000001</v>
      </c>
      <c r="AZ171" s="8">
        <f t="shared" si="80"/>
        <v>0</v>
      </c>
      <c r="BB171" s="8">
        <f t="shared" si="72"/>
        <v>6528366.700074302</v>
      </c>
      <c r="BC171" s="8">
        <f t="shared" si="72"/>
        <v>161636.74519896001</v>
      </c>
      <c r="BD171" s="8">
        <f t="shared" si="72"/>
        <v>6029287.1747267405</v>
      </c>
      <c r="BE171" s="8">
        <f t="shared" si="81"/>
        <v>12719290.620000003</v>
      </c>
      <c r="BF171" s="8">
        <f t="shared" si="82"/>
        <v>0</v>
      </c>
      <c r="BH171" s="8">
        <f t="shared" si="66"/>
        <v>357856.02647136268</v>
      </c>
      <c r="BI171" s="8">
        <f t="shared" si="67"/>
        <v>254275.72471465025</v>
      </c>
      <c r="BJ171" s="8">
        <f t="shared" si="68"/>
        <v>0</v>
      </c>
      <c r="BK171" s="8">
        <f t="shared" si="69"/>
        <v>254275.72471465025</v>
      </c>
      <c r="BL171" s="8">
        <f t="shared" si="70"/>
        <v>103580.30175671243</v>
      </c>
      <c r="BM171" s="8">
        <f t="shared" si="71"/>
        <v>0</v>
      </c>
      <c r="BN171" s="8">
        <f>BW171*WACC!$H$10/12</f>
        <v>33780.559879352135</v>
      </c>
      <c r="BO171" s="8">
        <f t="shared" si="58"/>
        <v>69799.741877360299</v>
      </c>
      <c r="BP171" s="8">
        <f t="shared" si="59"/>
        <v>28676.525952894703</v>
      </c>
      <c r="BQ171" s="8">
        <f t="shared" si="60"/>
        <v>41123.215924465592</v>
      </c>
      <c r="BR171" s="8">
        <f>BW171*WACC!$H$11/12</f>
        <v>684.42381847722015</v>
      </c>
      <c r="BS171" s="8">
        <f t="shared" si="61"/>
        <v>40438.792105988374</v>
      </c>
      <c r="BT171" s="8"/>
      <c r="BU171" s="8">
        <f t="shared" si="62"/>
        <v>103580.30175671243</v>
      </c>
      <c r="BV171" s="8">
        <f t="shared" si="63"/>
        <v>103580.30175671235</v>
      </c>
      <c r="BW171" s="8">
        <f t="shared" si="64"/>
        <v>12848758.600000001</v>
      </c>
      <c r="BX171" s="8">
        <f>BW171*WACC!$H$12/12</f>
        <v>49486.600254667886</v>
      </c>
      <c r="BY171" s="8">
        <f t="shared" si="65"/>
        <v>9047.8081486795127</v>
      </c>
    </row>
    <row r="172" spans="1:77" hidden="1" outlineLevel="1" x14ac:dyDescent="0.2">
      <c r="A172">
        <f t="shared" si="57"/>
        <v>2022</v>
      </c>
      <c r="B172" s="247">
        <v>44682</v>
      </c>
      <c r="C172" s="169">
        <v>0</v>
      </c>
      <c r="D172" s="169">
        <v>0</v>
      </c>
      <c r="E172" s="169">
        <v>99048.470855999985</v>
      </c>
      <c r="F172" s="169">
        <v>-14749.779144000018</v>
      </c>
      <c r="G172" s="169">
        <v>0</v>
      </c>
      <c r="H172" s="169">
        <v>113798.25</v>
      </c>
      <c r="I172" s="169">
        <v>113798.25</v>
      </c>
      <c r="J172" s="169">
        <v>0</v>
      </c>
      <c r="K172" s="169">
        <v>661536.53</v>
      </c>
      <c r="L172" s="169">
        <v>0</v>
      </c>
      <c r="M172" s="169">
        <v>113798.25</v>
      </c>
      <c r="N172" s="169">
        <v>547738.28000000014</v>
      </c>
      <c r="O172" s="169">
        <v>0</v>
      </c>
      <c r="P172" s="169">
        <v>11743744.34</v>
      </c>
      <c r="Q172" s="169">
        <v>11743744.34</v>
      </c>
      <c r="R172" s="169">
        <v>323176</v>
      </c>
      <c r="S172" s="169">
        <v>0</v>
      </c>
      <c r="T172" s="169">
        <v>0</v>
      </c>
      <c r="U172" s="169">
        <v>750984</v>
      </c>
      <c r="V172" s="169">
        <v>3599.1538652054792</v>
      </c>
      <c r="W172" s="267">
        <v>0</v>
      </c>
      <c r="X172" s="169">
        <v>0</v>
      </c>
      <c r="Y172" s="169">
        <v>338360.53</v>
      </c>
      <c r="Z172" s="169">
        <v>0</v>
      </c>
      <c r="AA172" s="169">
        <v>0</v>
      </c>
      <c r="AB172" s="169">
        <v>0</v>
      </c>
      <c r="AC172" s="169">
        <v>0</v>
      </c>
      <c r="AD172" s="169">
        <v>0</v>
      </c>
      <c r="AE172" s="169">
        <v>0</v>
      </c>
      <c r="AF172" s="169">
        <v>0</v>
      </c>
      <c r="AG172" s="169">
        <v>0</v>
      </c>
      <c r="AH172" s="169">
        <v>0</v>
      </c>
      <c r="AI172" s="169">
        <v>7630.7247146502441</v>
      </c>
      <c r="AJ172" s="169">
        <v>334840.62943585584</v>
      </c>
      <c r="AK172" s="169">
        <v>334840.62943585572</v>
      </c>
      <c r="AM172" s="15">
        <v>2</v>
      </c>
      <c r="AN172" s="169" t="str">
        <f>RevReqSumR!AB172</f>
        <v>Oct 2021 - Sep 2022</v>
      </c>
      <c r="AO172" s="276">
        <v>0</v>
      </c>
      <c r="AP172" s="8"/>
      <c r="AQ172" s="8">
        <f t="shared" si="73"/>
        <v>0</v>
      </c>
      <c r="AR172" s="8">
        <f t="shared" si="74"/>
        <v>0</v>
      </c>
      <c r="AS172" s="8">
        <f t="shared" si="75"/>
        <v>0</v>
      </c>
      <c r="AT172" s="8">
        <f t="shared" si="76"/>
        <v>11743744.34</v>
      </c>
      <c r="AU172" s="8">
        <v>0</v>
      </c>
      <c r="AW172" s="8">
        <f t="shared" si="77"/>
        <v>750984</v>
      </c>
      <c r="AX172" s="8">
        <f t="shared" si="78"/>
        <v>0</v>
      </c>
      <c r="AY172" s="8">
        <f t="shared" si="79"/>
        <v>12494728.34</v>
      </c>
      <c r="AZ172" s="8">
        <f t="shared" si="80"/>
        <v>0</v>
      </c>
      <c r="BB172" s="8">
        <f t="shared" si="72"/>
        <v>6413106.741430101</v>
      </c>
      <c r="BC172" s="8">
        <f t="shared" si="72"/>
        <v>158783.00774472</v>
      </c>
      <c r="BD172" s="8">
        <f t="shared" si="72"/>
        <v>5922838.5908251796</v>
      </c>
      <c r="BE172" s="8">
        <f t="shared" si="81"/>
        <v>12494728.34</v>
      </c>
      <c r="BF172" s="8">
        <f t="shared" si="82"/>
        <v>0</v>
      </c>
      <c r="BH172" s="8">
        <f t="shared" si="66"/>
        <v>448638.87943585584</v>
      </c>
      <c r="BI172" s="8">
        <f t="shared" si="67"/>
        <v>345991.25471465028</v>
      </c>
      <c r="BJ172" s="8">
        <f t="shared" si="68"/>
        <v>0</v>
      </c>
      <c r="BK172" s="8">
        <f t="shared" si="69"/>
        <v>345991.25471465028</v>
      </c>
      <c r="BL172" s="8">
        <f t="shared" si="70"/>
        <v>102647.62472120556</v>
      </c>
      <c r="BM172" s="8">
        <f t="shared" si="71"/>
        <v>0</v>
      </c>
      <c r="BN172" s="8">
        <f>BW172*WACC!$H$10/12</f>
        <v>33440.176735189962</v>
      </c>
      <c r="BO172" s="8">
        <f t="shared" si="58"/>
        <v>69207.447986015599</v>
      </c>
      <c r="BP172" s="8">
        <f t="shared" si="59"/>
        <v>28433.187930574648</v>
      </c>
      <c r="BQ172" s="8">
        <f t="shared" si="60"/>
        <v>40774.260055440951</v>
      </c>
      <c r="BR172" s="8">
        <f>BW172*WACC!$H$11/12</f>
        <v>677.52735695897411</v>
      </c>
      <c r="BS172" s="8">
        <f t="shared" si="61"/>
        <v>40096.732698481974</v>
      </c>
      <c r="BT172" s="8"/>
      <c r="BU172" s="8">
        <f t="shared" si="62"/>
        <v>102647.62472120556</v>
      </c>
      <c r="BV172" s="8">
        <f t="shared" si="63"/>
        <v>102647.62472120546</v>
      </c>
      <c r="BW172" s="8">
        <f t="shared" si="64"/>
        <v>12719290.620000001</v>
      </c>
      <c r="BX172" s="8">
        <f>BW172*WACC!$H$12/12</f>
        <v>48987.958294654767</v>
      </c>
      <c r="BY172" s="8">
        <f t="shared" si="65"/>
        <v>8891.2255961727933</v>
      </c>
    </row>
    <row r="173" spans="1:77" hidden="1" outlineLevel="1" x14ac:dyDescent="0.2">
      <c r="A173">
        <f t="shared" si="57"/>
        <v>2022</v>
      </c>
      <c r="B173" s="247">
        <v>44713</v>
      </c>
      <c r="C173" s="169">
        <v>0</v>
      </c>
      <c r="D173" s="169">
        <v>0</v>
      </c>
      <c r="E173" s="169">
        <v>94634.596791999968</v>
      </c>
      <c r="F173" s="169">
        <v>-14092.493208000016</v>
      </c>
      <c r="G173" s="169">
        <v>0</v>
      </c>
      <c r="H173" s="169">
        <v>108727.08999999998</v>
      </c>
      <c r="I173" s="169">
        <v>108727.08999999998</v>
      </c>
      <c r="J173" s="169">
        <v>0</v>
      </c>
      <c r="K173" s="169">
        <v>730907.25</v>
      </c>
      <c r="L173" s="169">
        <v>0</v>
      </c>
      <c r="M173" s="169">
        <v>108727.08999999998</v>
      </c>
      <c r="N173" s="169">
        <v>622180.15999999992</v>
      </c>
      <c r="O173" s="169">
        <v>0</v>
      </c>
      <c r="P173" s="169">
        <v>11121564.179999998</v>
      </c>
      <c r="Q173" s="169">
        <v>11121564.179999998</v>
      </c>
      <c r="R173" s="169">
        <v>357048</v>
      </c>
      <c r="S173" s="169">
        <v>750984</v>
      </c>
      <c r="T173" s="169">
        <v>0</v>
      </c>
      <c r="U173" s="169">
        <v>357048</v>
      </c>
      <c r="V173" s="169">
        <v>5864.4136241095885</v>
      </c>
      <c r="W173" s="267">
        <v>2363.0099999999998</v>
      </c>
      <c r="X173" s="169">
        <v>0</v>
      </c>
      <c r="Y173" s="169">
        <v>373859.25</v>
      </c>
      <c r="Z173" s="169">
        <v>0</v>
      </c>
      <c r="AA173" s="169">
        <v>0</v>
      </c>
      <c r="AB173" s="169">
        <v>0</v>
      </c>
      <c r="AC173" s="169">
        <v>0</v>
      </c>
      <c r="AD173" s="169">
        <v>0</v>
      </c>
      <c r="AE173" s="169">
        <v>0</v>
      </c>
      <c r="AF173" s="169">
        <v>0</v>
      </c>
      <c r="AG173" s="169">
        <v>0</v>
      </c>
      <c r="AH173" s="169">
        <v>0</v>
      </c>
      <c r="AI173" s="169">
        <v>7630.7247146502441</v>
      </c>
      <c r="AJ173" s="169">
        <v>375624.90513075975</v>
      </c>
      <c r="AK173" s="169">
        <v>375624.90513075981</v>
      </c>
      <c r="AM173" s="15">
        <v>2</v>
      </c>
      <c r="AN173" s="169" t="str">
        <f>RevReqSumR!AB173</f>
        <v>Oct 2021 - Sep 2022</v>
      </c>
      <c r="AO173" s="276">
        <v>0</v>
      </c>
      <c r="AP173" s="8"/>
      <c r="AQ173" s="8">
        <f t="shared" si="73"/>
        <v>0</v>
      </c>
      <c r="AR173" s="8">
        <f t="shared" si="74"/>
        <v>0</v>
      </c>
      <c r="AS173" s="8">
        <f t="shared" si="75"/>
        <v>0</v>
      </c>
      <c r="AT173" s="8">
        <f t="shared" si="76"/>
        <v>11121564.179999998</v>
      </c>
      <c r="AU173" s="8">
        <v>0</v>
      </c>
      <c r="AW173" s="8">
        <f t="shared" si="77"/>
        <v>357048</v>
      </c>
      <c r="AX173" s="8">
        <f t="shared" si="78"/>
        <v>0</v>
      </c>
      <c r="AY173" s="8">
        <f t="shared" si="79"/>
        <v>11478612.179999998</v>
      </c>
      <c r="AZ173" s="8">
        <f t="shared" si="80"/>
        <v>0</v>
      </c>
      <c r="BB173" s="8">
        <f t="shared" si="72"/>
        <v>5891569.8805676997</v>
      </c>
      <c r="BC173" s="8">
        <f t="shared" si="72"/>
        <v>145870.20358343999</v>
      </c>
      <c r="BD173" s="8">
        <f t="shared" si="72"/>
        <v>5441172.0958488584</v>
      </c>
      <c r="BE173" s="8">
        <f t="shared" si="81"/>
        <v>11478612.179999998</v>
      </c>
      <c r="BF173" s="8">
        <f t="shared" si="82"/>
        <v>0</v>
      </c>
      <c r="BH173" s="8">
        <f t="shared" si="66"/>
        <v>484351.99513075972</v>
      </c>
      <c r="BI173" s="8">
        <f t="shared" si="67"/>
        <v>383852.98471465026</v>
      </c>
      <c r="BJ173" s="8">
        <f t="shared" si="68"/>
        <v>0</v>
      </c>
      <c r="BK173" s="8">
        <f t="shared" si="69"/>
        <v>383852.98471465026</v>
      </c>
      <c r="BL173" s="8">
        <f t="shared" si="70"/>
        <v>100499.01041610946</v>
      </c>
      <c r="BM173" s="8">
        <f t="shared" si="71"/>
        <v>0</v>
      </c>
      <c r="BN173" s="8">
        <f>BW173*WACC!$H$10/12</f>
        <v>32849.781991048389</v>
      </c>
      <c r="BO173" s="8">
        <f t="shared" si="58"/>
        <v>67649.228425061068</v>
      </c>
      <c r="BP173" s="8">
        <f t="shared" si="59"/>
        <v>27793.00900615209</v>
      </c>
      <c r="BQ173" s="8">
        <f t="shared" si="60"/>
        <v>39856.219418908979</v>
      </c>
      <c r="BR173" s="8">
        <f>BW173*WACC!$H$11/12</f>
        <v>665.56544079661796</v>
      </c>
      <c r="BS173" s="8">
        <f t="shared" si="61"/>
        <v>39190.653978112357</v>
      </c>
      <c r="BT173" s="8"/>
      <c r="BU173" s="8">
        <f t="shared" si="62"/>
        <v>100499.01041610946</v>
      </c>
      <c r="BV173" s="8">
        <f t="shared" si="63"/>
        <v>100499.01041610955</v>
      </c>
      <c r="BW173" s="8">
        <f t="shared" si="64"/>
        <v>12494728.34</v>
      </c>
      <c r="BX173" s="8">
        <f>BW173*WACC!$H$12/12</f>
        <v>48123.063550454586</v>
      </c>
      <c r="BY173" s="8">
        <f t="shared" si="65"/>
        <v>8932.4095723422288</v>
      </c>
    </row>
    <row r="174" spans="1:77" hidden="1" outlineLevel="1" x14ac:dyDescent="0.2">
      <c r="A174">
        <f t="shared" si="57"/>
        <v>2022</v>
      </c>
      <c r="B174" s="247">
        <v>44743</v>
      </c>
      <c r="C174" s="169">
        <v>0</v>
      </c>
      <c r="D174" s="169">
        <v>0</v>
      </c>
      <c r="E174" s="169">
        <v>89620.902983999986</v>
      </c>
      <c r="F174" s="169">
        <v>-13345.877016000013</v>
      </c>
      <c r="G174" s="169">
        <v>0</v>
      </c>
      <c r="H174" s="169">
        <v>102966.78</v>
      </c>
      <c r="I174" s="169">
        <v>102966.78</v>
      </c>
      <c r="J174" s="169">
        <v>0</v>
      </c>
      <c r="K174" s="169">
        <v>852917.17999999993</v>
      </c>
      <c r="L174" s="169">
        <v>0</v>
      </c>
      <c r="M174" s="169">
        <v>102966.78</v>
      </c>
      <c r="N174" s="169">
        <v>749950.4</v>
      </c>
      <c r="O174" s="169">
        <v>0</v>
      </c>
      <c r="P174" s="169">
        <v>10371613.780000001</v>
      </c>
      <c r="Q174" s="169">
        <v>10371613.780000001</v>
      </c>
      <c r="R174" s="169">
        <v>416672</v>
      </c>
      <c r="S174" s="169">
        <v>357048</v>
      </c>
      <c r="T174" s="169">
        <v>0</v>
      </c>
      <c r="U174" s="169">
        <v>416672</v>
      </c>
      <c r="V174" s="169">
        <v>2948.1874805479447</v>
      </c>
      <c r="W174" s="267">
        <v>1123.47</v>
      </c>
      <c r="X174" s="169">
        <v>0</v>
      </c>
      <c r="Y174" s="169">
        <v>436245.18</v>
      </c>
      <c r="Z174" s="169">
        <v>0</v>
      </c>
      <c r="AA174" s="169">
        <v>0</v>
      </c>
      <c r="AB174" s="169">
        <v>0</v>
      </c>
      <c r="AC174" s="169">
        <v>0</v>
      </c>
      <c r="AD174" s="169">
        <v>0</v>
      </c>
      <c r="AE174" s="169">
        <v>0</v>
      </c>
      <c r="AF174" s="169">
        <v>0</v>
      </c>
      <c r="AG174" s="169">
        <v>0</v>
      </c>
      <c r="AH174" s="169">
        <v>0</v>
      </c>
      <c r="AI174" s="169">
        <v>7630.7247146502441</v>
      </c>
      <c r="AJ174" s="169">
        <v>434601.68517919834</v>
      </c>
      <c r="AK174" s="169">
        <v>434601.68517919816</v>
      </c>
      <c r="AM174" s="15">
        <v>2</v>
      </c>
      <c r="AN174" s="169" t="str">
        <f>RevReqSumR!AB174</f>
        <v>Oct 2021 - Sep 2022</v>
      </c>
      <c r="AO174" s="276">
        <v>0</v>
      </c>
      <c r="AP174" s="8"/>
      <c r="AQ174" s="8">
        <f t="shared" si="73"/>
        <v>0</v>
      </c>
      <c r="AR174" s="8">
        <f t="shared" si="74"/>
        <v>0</v>
      </c>
      <c r="AS174" s="8">
        <f t="shared" si="75"/>
        <v>0</v>
      </c>
      <c r="AT174" s="8">
        <f t="shared" si="76"/>
        <v>10371613.780000001</v>
      </c>
      <c r="AU174" s="8">
        <v>0</v>
      </c>
      <c r="AW174" s="8">
        <f t="shared" si="77"/>
        <v>416672</v>
      </c>
      <c r="AX174" s="8">
        <f t="shared" si="78"/>
        <v>0</v>
      </c>
      <c r="AY174" s="8">
        <f t="shared" si="79"/>
        <v>10788285.780000001</v>
      </c>
      <c r="AZ174" s="8">
        <f t="shared" si="80"/>
        <v>0</v>
      </c>
      <c r="BB174" s="8">
        <f t="shared" si="72"/>
        <v>5537249.5008717012</v>
      </c>
      <c r="BC174" s="8">
        <f t="shared" si="72"/>
        <v>137097.53569224002</v>
      </c>
      <c r="BD174" s="8">
        <f t="shared" si="72"/>
        <v>5113938.7434360599</v>
      </c>
      <c r="BE174" s="8">
        <f t="shared" si="81"/>
        <v>10788285.780000001</v>
      </c>
      <c r="BF174" s="8">
        <f t="shared" si="82"/>
        <v>0</v>
      </c>
      <c r="BH174" s="8">
        <f t="shared" si="66"/>
        <v>537568.46517919831</v>
      </c>
      <c r="BI174" s="8">
        <f t="shared" si="67"/>
        <v>444999.37471465021</v>
      </c>
      <c r="BJ174" s="8">
        <f t="shared" si="68"/>
        <v>0</v>
      </c>
      <c r="BK174" s="8">
        <f t="shared" si="69"/>
        <v>444999.37471465021</v>
      </c>
      <c r="BL174" s="8">
        <f t="shared" si="70"/>
        <v>92569.090464548091</v>
      </c>
      <c r="BM174" s="8">
        <f t="shared" si="71"/>
        <v>0</v>
      </c>
      <c r="BN174" s="8">
        <f>BW174*WACC!$H$10/12</f>
        <v>30178.319801132431</v>
      </c>
      <c r="BO174" s="8">
        <f t="shared" si="58"/>
        <v>62390.770663415664</v>
      </c>
      <c r="BP174" s="8">
        <f t="shared" si="59"/>
        <v>25632.624219357691</v>
      </c>
      <c r="BQ174" s="8">
        <f t="shared" si="60"/>
        <v>36758.146444057973</v>
      </c>
      <c r="BR174" s="8">
        <f>BW174*WACC!$H$11/12</f>
        <v>611.43927002058592</v>
      </c>
      <c r="BS174" s="8">
        <f t="shared" si="61"/>
        <v>36146.707174037387</v>
      </c>
      <c r="BT174" s="8"/>
      <c r="BU174" s="8">
        <f t="shared" si="62"/>
        <v>92569.090464548091</v>
      </c>
      <c r="BV174" s="8">
        <f t="shared" si="63"/>
        <v>92569.090464547931</v>
      </c>
      <c r="BW174" s="8">
        <f t="shared" si="64"/>
        <v>11478612.179999998</v>
      </c>
      <c r="BX174" s="8">
        <f>BW174*WACC!$H$12/12</f>
        <v>44209.52327877198</v>
      </c>
      <c r="BY174" s="8">
        <f t="shared" si="65"/>
        <v>8062.816104734593</v>
      </c>
    </row>
    <row r="175" spans="1:77" hidden="1" outlineLevel="1" x14ac:dyDescent="0.2">
      <c r="A175">
        <f t="shared" si="57"/>
        <v>2022</v>
      </c>
      <c r="B175" s="247">
        <v>44774</v>
      </c>
      <c r="C175" s="169">
        <v>0</v>
      </c>
      <c r="D175" s="169">
        <v>0</v>
      </c>
      <c r="E175" s="169">
        <v>83577.563463999977</v>
      </c>
      <c r="F175" s="169">
        <v>-12445.936536000016</v>
      </c>
      <c r="G175" s="169">
        <v>0</v>
      </c>
      <c r="H175" s="169">
        <v>96023.5</v>
      </c>
      <c r="I175" s="169">
        <v>96023.5</v>
      </c>
      <c r="J175" s="169">
        <v>0</v>
      </c>
      <c r="K175" s="169">
        <v>819802.4</v>
      </c>
      <c r="L175" s="169">
        <v>0</v>
      </c>
      <c r="M175" s="169">
        <v>96023.5</v>
      </c>
      <c r="N175" s="169">
        <v>723778.89999999991</v>
      </c>
      <c r="O175" s="169">
        <v>0</v>
      </c>
      <c r="P175" s="169">
        <v>9647834.879999999</v>
      </c>
      <c r="Q175" s="169">
        <v>9647834.879999999</v>
      </c>
      <c r="R175" s="169">
        <v>400664</v>
      </c>
      <c r="S175" s="169">
        <v>0</v>
      </c>
      <c r="T175" s="169">
        <v>0</v>
      </c>
      <c r="U175" s="169">
        <v>817336</v>
      </c>
      <c r="V175" s="169">
        <v>3528.2242827397254</v>
      </c>
      <c r="W175" s="267">
        <v>0</v>
      </c>
      <c r="X175" s="169">
        <v>0</v>
      </c>
      <c r="Y175" s="169">
        <v>419138.4</v>
      </c>
      <c r="Z175" s="169">
        <v>0</v>
      </c>
      <c r="AA175" s="169">
        <v>0</v>
      </c>
      <c r="AB175" s="169">
        <v>0</v>
      </c>
      <c r="AC175" s="169">
        <v>0</v>
      </c>
      <c r="AD175" s="169">
        <v>0</v>
      </c>
      <c r="AE175" s="169">
        <v>0</v>
      </c>
      <c r="AF175" s="169">
        <v>0</v>
      </c>
      <c r="AG175" s="169">
        <v>0</v>
      </c>
      <c r="AH175" s="169">
        <v>0</v>
      </c>
      <c r="AI175" s="169">
        <v>7630.7247146502441</v>
      </c>
      <c r="AJ175" s="169">
        <v>417851.4124613899</v>
      </c>
      <c r="AK175" s="169">
        <v>417851.41246138996</v>
      </c>
      <c r="AM175" s="15">
        <v>2</v>
      </c>
      <c r="AN175" s="169" t="str">
        <f>RevReqSumR!AB175</f>
        <v>Oct 2021 - Sep 2022</v>
      </c>
      <c r="AO175" s="276">
        <v>0</v>
      </c>
      <c r="AP175" s="8"/>
      <c r="AQ175" s="8">
        <f t="shared" si="73"/>
        <v>0</v>
      </c>
      <c r="AR175" s="8">
        <f t="shared" si="74"/>
        <v>0</v>
      </c>
      <c r="AS175" s="8">
        <f t="shared" si="75"/>
        <v>0</v>
      </c>
      <c r="AT175" s="8">
        <f t="shared" si="76"/>
        <v>9647834.879999999</v>
      </c>
      <c r="AU175" s="8">
        <v>0</v>
      </c>
      <c r="AW175" s="8">
        <f t="shared" si="77"/>
        <v>817336</v>
      </c>
      <c r="AX175" s="8">
        <f t="shared" si="78"/>
        <v>0</v>
      </c>
      <c r="AY175" s="8">
        <f t="shared" si="79"/>
        <v>10465170.879999999</v>
      </c>
      <c r="AZ175" s="8">
        <f t="shared" si="80"/>
        <v>0</v>
      </c>
      <c r="BB175" s="8">
        <f t="shared" si="72"/>
        <v>5371405.9317232007</v>
      </c>
      <c r="BC175" s="8">
        <f t="shared" si="72"/>
        <v>132991.39154303999</v>
      </c>
      <c r="BD175" s="8">
        <f t="shared" si="72"/>
        <v>4960773.5567337591</v>
      </c>
      <c r="BE175" s="8">
        <f t="shared" si="81"/>
        <v>10465170.879999999</v>
      </c>
      <c r="BF175" s="8">
        <f t="shared" si="82"/>
        <v>0</v>
      </c>
      <c r="BH175" s="8">
        <f t="shared" si="66"/>
        <v>513874.9124613899</v>
      </c>
      <c r="BI175" s="8">
        <f t="shared" si="67"/>
        <v>426769.12471465027</v>
      </c>
      <c r="BJ175" s="8">
        <f t="shared" si="68"/>
        <v>0</v>
      </c>
      <c r="BK175" s="8">
        <f t="shared" si="69"/>
        <v>426769.12471465027</v>
      </c>
      <c r="BL175" s="8">
        <f t="shared" si="70"/>
        <v>87105.787746739632</v>
      </c>
      <c r="BM175" s="8">
        <f t="shared" si="71"/>
        <v>0</v>
      </c>
      <c r="BN175" s="8">
        <f>BW175*WACC!$H$10/12</f>
        <v>28363.388645721239</v>
      </c>
      <c r="BO175" s="8">
        <f t="shared" si="58"/>
        <v>58742.399101018396</v>
      </c>
      <c r="BP175" s="8">
        <f t="shared" si="59"/>
        <v>24133.727246662398</v>
      </c>
      <c r="BQ175" s="8">
        <f t="shared" si="60"/>
        <v>34608.671854355998</v>
      </c>
      <c r="BR175" s="8">
        <f>BW175*WACC!$H$11/12</f>
        <v>574.66717044330608</v>
      </c>
      <c r="BS175" s="8">
        <f t="shared" si="61"/>
        <v>34034.004683912695</v>
      </c>
      <c r="BT175" s="8"/>
      <c r="BU175" s="8">
        <f t="shared" si="62"/>
        <v>87105.787746739632</v>
      </c>
      <c r="BV175" s="8">
        <f t="shared" si="63"/>
        <v>87105.787746739705</v>
      </c>
      <c r="BW175" s="8">
        <f t="shared" si="64"/>
        <v>10788285.780000001</v>
      </c>
      <c r="BX175" s="8">
        <f>BW175*WACC!$H$12/12</f>
        <v>41550.752290417993</v>
      </c>
      <c r="BY175" s="8">
        <f t="shared" si="65"/>
        <v>7516.7476065052979</v>
      </c>
    </row>
    <row r="176" spans="1:77" hidden="1" outlineLevel="1" x14ac:dyDescent="0.2">
      <c r="A176">
        <f t="shared" si="57"/>
        <v>2022</v>
      </c>
      <c r="B176" s="247">
        <v>44805</v>
      </c>
      <c r="C176" s="169">
        <v>0</v>
      </c>
      <c r="D176" s="169">
        <v>0</v>
      </c>
      <c r="E176" s="169">
        <v>77745.138143999982</v>
      </c>
      <c r="F176" s="169">
        <v>-11577.401856000013</v>
      </c>
      <c r="G176" s="169">
        <v>0</v>
      </c>
      <c r="H176" s="169">
        <v>89322.54</v>
      </c>
      <c r="I176" s="169">
        <v>89322.54</v>
      </c>
      <c r="J176" s="169">
        <v>0</v>
      </c>
      <c r="K176" s="169">
        <v>798950</v>
      </c>
      <c r="L176" s="169">
        <v>0</v>
      </c>
      <c r="M176" s="169">
        <v>89322.54</v>
      </c>
      <c r="N176" s="169">
        <v>709627.4600000002</v>
      </c>
      <c r="O176" s="169">
        <v>0</v>
      </c>
      <c r="P176" s="169">
        <v>8938207.4199999981</v>
      </c>
      <c r="Q176" s="169">
        <v>8938207.4199999981</v>
      </c>
      <c r="R176" s="169">
        <v>390224</v>
      </c>
      <c r="S176" s="169">
        <v>0</v>
      </c>
      <c r="T176" s="169">
        <v>0</v>
      </c>
      <c r="U176" s="169">
        <v>1207560</v>
      </c>
      <c r="V176" s="169">
        <v>6599.5243747945206</v>
      </c>
      <c r="W176" s="267">
        <v>0</v>
      </c>
      <c r="X176" s="169">
        <v>0</v>
      </c>
      <c r="Y176" s="169">
        <v>408726</v>
      </c>
      <c r="Z176" s="169">
        <v>0</v>
      </c>
      <c r="AA176" s="169">
        <v>0</v>
      </c>
      <c r="AB176" s="169">
        <v>0</v>
      </c>
      <c r="AC176" s="169">
        <v>0</v>
      </c>
      <c r="AD176" s="169">
        <v>0</v>
      </c>
      <c r="AE176" s="169">
        <v>0</v>
      </c>
      <c r="AF176" s="169">
        <v>0</v>
      </c>
      <c r="AG176" s="169">
        <v>0</v>
      </c>
      <c r="AH176" s="169">
        <v>0</v>
      </c>
      <c r="AI176" s="169">
        <v>7630.7247146502441</v>
      </c>
      <c r="AJ176" s="169">
        <v>411378.84723344492</v>
      </c>
      <c r="AK176" s="169">
        <v>411378.84723344474</v>
      </c>
      <c r="AM176" s="15">
        <v>1</v>
      </c>
      <c r="AN176" s="169" t="str">
        <f>RevReqSumR!AB176</f>
        <v>Oct 2021 - Sep 2022</v>
      </c>
      <c r="AO176" s="276">
        <v>0</v>
      </c>
      <c r="AP176" s="8"/>
      <c r="AQ176" s="8">
        <f t="shared" si="73"/>
        <v>0</v>
      </c>
      <c r="AR176" s="8">
        <f t="shared" si="74"/>
        <v>0</v>
      </c>
      <c r="AS176" s="8">
        <f t="shared" si="75"/>
        <v>0</v>
      </c>
      <c r="AT176" s="8">
        <f t="shared" si="76"/>
        <v>8938207.4199999981</v>
      </c>
      <c r="AU176" s="8">
        <v>0</v>
      </c>
      <c r="AW176" s="8">
        <f t="shared" si="77"/>
        <v>1207560</v>
      </c>
      <c r="AX176" s="8">
        <f t="shared" si="78"/>
        <v>0</v>
      </c>
      <c r="AY176" s="8">
        <f t="shared" si="79"/>
        <v>10145767.419999998</v>
      </c>
      <c r="AZ176" s="8">
        <f t="shared" si="80"/>
        <v>0</v>
      </c>
      <c r="BB176" s="8">
        <f t="shared" ref="BB176:BD195" si="83">($AY176-$AZ176)*BB$6</f>
        <v>5207467.3148262994</v>
      </c>
      <c r="BC176" s="8">
        <f t="shared" si="83"/>
        <v>128932.41237335998</v>
      </c>
      <c r="BD176" s="8">
        <f t="shared" si="83"/>
        <v>4809367.6928003384</v>
      </c>
      <c r="BE176" s="8">
        <f t="shared" si="81"/>
        <v>10145767.419999998</v>
      </c>
      <c r="BF176" s="8">
        <f t="shared" si="82"/>
        <v>0</v>
      </c>
      <c r="BH176" s="8">
        <f t="shared" si="66"/>
        <v>500701.3872334449</v>
      </c>
      <c r="BI176" s="8">
        <f t="shared" si="67"/>
        <v>416356.72471465025</v>
      </c>
      <c r="BJ176" s="8">
        <f t="shared" si="68"/>
        <v>0</v>
      </c>
      <c r="BK176" s="8">
        <f t="shared" si="69"/>
        <v>416356.72471465025</v>
      </c>
      <c r="BL176" s="8">
        <f t="shared" si="70"/>
        <v>84344.662518794648</v>
      </c>
      <c r="BM176" s="8">
        <f t="shared" si="71"/>
        <v>0</v>
      </c>
      <c r="BN176" s="8">
        <f>BW176*WACC!$H$10/12</f>
        <v>27513.89006246037</v>
      </c>
      <c r="BO176" s="8">
        <f t="shared" si="58"/>
        <v>56830.772456334278</v>
      </c>
      <c r="BP176" s="8">
        <f t="shared" si="59"/>
        <v>23348.354555960374</v>
      </c>
      <c r="BQ176" s="8">
        <f t="shared" si="60"/>
        <v>33482.417900373905</v>
      </c>
      <c r="BR176" s="8">
        <f>BW176*WACC!$H$11/12</f>
        <v>557.45558288457596</v>
      </c>
      <c r="BS176" s="8">
        <f t="shared" si="61"/>
        <v>32924.962317489328</v>
      </c>
      <c r="BT176" s="8"/>
      <c r="BU176" s="8">
        <f t="shared" si="62"/>
        <v>84344.662518794648</v>
      </c>
      <c r="BV176" s="8">
        <f t="shared" si="63"/>
        <v>84344.662518794503</v>
      </c>
      <c r="BW176" s="8">
        <f t="shared" si="64"/>
        <v>10465170.879999999</v>
      </c>
      <c r="BX176" s="8">
        <f>BW176*WACC!$H$12/12</f>
        <v>40306.285148461793</v>
      </c>
      <c r="BY176" s="8">
        <f t="shared" si="65"/>
        <v>7381.3228309724655</v>
      </c>
    </row>
    <row r="177" spans="1:77" hidden="1" outlineLevel="1" x14ac:dyDescent="0.2">
      <c r="A177">
        <f t="shared" si="57"/>
        <v>2022</v>
      </c>
      <c r="B177" s="247">
        <v>44835</v>
      </c>
      <c r="C177" s="169">
        <v>0</v>
      </c>
      <c r="D177" s="169">
        <v>0</v>
      </c>
      <c r="E177" s="169">
        <v>72026.751095999978</v>
      </c>
      <c r="F177" s="169">
        <v>-10725.848904000009</v>
      </c>
      <c r="G177" s="169">
        <v>0</v>
      </c>
      <c r="H177" s="169">
        <v>82752.599999999991</v>
      </c>
      <c r="I177" s="169">
        <v>82752.599999999991</v>
      </c>
      <c r="J177" s="169">
        <v>0</v>
      </c>
      <c r="K177" s="169">
        <v>733875</v>
      </c>
      <c r="L177" s="169">
        <v>0</v>
      </c>
      <c r="M177" s="169">
        <v>82752.599999999991</v>
      </c>
      <c r="N177" s="169">
        <v>651122.4</v>
      </c>
      <c r="O177" s="169">
        <v>0</v>
      </c>
      <c r="P177" s="169">
        <v>8287085.0199999996</v>
      </c>
      <c r="Q177" s="169">
        <v>8287085.0199999996</v>
      </c>
      <c r="R177" s="169">
        <v>358440</v>
      </c>
      <c r="S177" s="169">
        <v>1207560</v>
      </c>
      <c r="T177" s="169">
        <v>0</v>
      </c>
      <c r="U177" s="169">
        <v>358440</v>
      </c>
      <c r="V177" s="169">
        <v>9692.5827616438346</v>
      </c>
      <c r="W177" s="267">
        <v>3799.65</v>
      </c>
      <c r="X177" s="169">
        <v>0</v>
      </c>
      <c r="Y177" s="169">
        <v>375435</v>
      </c>
      <c r="Z177" s="169">
        <v>0</v>
      </c>
      <c r="AA177" s="169">
        <v>0</v>
      </c>
      <c r="AB177" s="169">
        <v>0</v>
      </c>
      <c r="AC177" s="169">
        <v>0</v>
      </c>
      <c r="AD177" s="169">
        <v>0</v>
      </c>
      <c r="AE177" s="169">
        <v>0</v>
      </c>
      <c r="AF177" s="169">
        <v>0</v>
      </c>
      <c r="AG177" s="169">
        <v>0</v>
      </c>
      <c r="AH177" s="169">
        <v>0</v>
      </c>
      <c r="AI177" s="169">
        <v>4876.7542212288063</v>
      </c>
      <c r="AJ177" s="169">
        <v>383078.13807887264</v>
      </c>
      <c r="AK177" s="169">
        <v>383078.13807887264</v>
      </c>
      <c r="AM177" s="15">
        <v>2</v>
      </c>
      <c r="AN177" s="169" t="str">
        <f>RevReqSumR!AB177</f>
        <v>Oct 2022 - Sep 2023</v>
      </c>
      <c r="AO177" s="276">
        <v>0</v>
      </c>
      <c r="AP177" s="8"/>
      <c r="AQ177" s="8">
        <f t="shared" si="73"/>
        <v>0</v>
      </c>
      <c r="AR177" s="8">
        <f t="shared" si="74"/>
        <v>0</v>
      </c>
      <c r="AS177" s="8">
        <f t="shared" si="75"/>
        <v>0</v>
      </c>
      <c r="AT177" s="8">
        <f t="shared" si="76"/>
        <v>8287085.0199999996</v>
      </c>
      <c r="AU177" s="8">
        <v>0</v>
      </c>
      <c r="AW177" s="8">
        <f t="shared" si="77"/>
        <v>358440</v>
      </c>
      <c r="AX177" s="8">
        <f t="shared" si="78"/>
        <v>0</v>
      </c>
      <c r="AY177" s="8">
        <f t="shared" si="79"/>
        <v>8645525.0199999996</v>
      </c>
      <c r="AZ177" s="8">
        <f t="shared" si="80"/>
        <v>0</v>
      </c>
      <c r="BB177" s="8">
        <f t="shared" si="83"/>
        <v>4437445.3993903007</v>
      </c>
      <c r="BC177" s="8">
        <f t="shared" si="83"/>
        <v>109867.33195415999</v>
      </c>
      <c r="BD177" s="8">
        <f t="shared" si="83"/>
        <v>4098212.2886555395</v>
      </c>
      <c r="BE177" s="8">
        <f t="shared" si="81"/>
        <v>8645525.0199999996</v>
      </c>
      <c r="BF177" s="8">
        <f t="shared" si="82"/>
        <v>0</v>
      </c>
      <c r="BH177" s="8">
        <f t="shared" si="66"/>
        <v>465830.73807887262</v>
      </c>
      <c r="BI177" s="8">
        <f t="shared" si="67"/>
        <v>384111.40422122879</v>
      </c>
      <c r="BJ177" s="8">
        <f t="shared" si="68"/>
        <v>0</v>
      </c>
      <c r="BK177" s="8">
        <f t="shared" si="69"/>
        <v>384111.40422122879</v>
      </c>
      <c r="BL177" s="8">
        <f t="shared" si="70"/>
        <v>81719.333857643825</v>
      </c>
      <c r="BM177" s="8">
        <f t="shared" si="71"/>
        <v>0</v>
      </c>
      <c r="BN177" s="8">
        <f>BW177*WACC!$H$10/12</f>
        <v>26674.149193937687</v>
      </c>
      <c r="BO177" s="8">
        <f t="shared" si="58"/>
        <v>55045.184663706139</v>
      </c>
      <c r="BP177" s="8">
        <f t="shared" si="59"/>
        <v>22614.763667237028</v>
      </c>
      <c r="BQ177" s="8">
        <f t="shared" si="60"/>
        <v>32430.420996469111</v>
      </c>
      <c r="BR177" s="8">
        <f>BW177*WACC!$H$11/12</f>
        <v>540.44169519833395</v>
      </c>
      <c r="BS177" s="8">
        <f t="shared" si="61"/>
        <v>31889.979301270778</v>
      </c>
      <c r="BT177" s="8"/>
      <c r="BU177" s="8">
        <f t="shared" si="62"/>
        <v>81719.333857643825</v>
      </c>
      <c r="BV177" s="8">
        <f t="shared" si="63"/>
        <v>81719.333857643811</v>
      </c>
      <c r="BW177" s="8">
        <f t="shared" si="64"/>
        <v>10145767.419999998</v>
      </c>
      <c r="BX177" s="8">
        <f>BW177*WACC!$H$12/12</f>
        <v>39076.112504002755</v>
      </c>
      <c r="BY177" s="8">
        <f t="shared" si="65"/>
        <v>7186.1332027319768</v>
      </c>
    </row>
    <row r="178" spans="1:77" hidden="1" outlineLevel="1" x14ac:dyDescent="0.2">
      <c r="A178">
        <f t="shared" si="57"/>
        <v>2022</v>
      </c>
      <c r="B178" s="247">
        <v>44866</v>
      </c>
      <c r="C178" s="169">
        <v>0</v>
      </c>
      <c r="D178" s="169">
        <v>0</v>
      </c>
      <c r="E178" s="169">
        <v>66779.817975999991</v>
      </c>
      <c r="F178" s="169">
        <v>-9944.5020240000104</v>
      </c>
      <c r="G178" s="169">
        <v>0</v>
      </c>
      <c r="H178" s="169">
        <v>76724.320000000007</v>
      </c>
      <c r="I178" s="169">
        <v>76724.320000000007</v>
      </c>
      <c r="J178" s="169">
        <v>0</v>
      </c>
      <c r="K178" s="169">
        <v>622725</v>
      </c>
      <c r="L178" s="169">
        <v>0</v>
      </c>
      <c r="M178" s="169">
        <v>76724.320000000007</v>
      </c>
      <c r="N178" s="169">
        <v>546000.68000000005</v>
      </c>
      <c r="O178" s="169">
        <v>0</v>
      </c>
      <c r="P178" s="169">
        <v>7741084.3399999999</v>
      </c>
      <c r="Q178" s="169">
        <v>7741084.3399999999</v>
      </c>
      <c r="R178" s="169">
        <v>304152</v>
      </c>
      <c r="S178" s="169">
        <v>0</v>
      </c>
      <c r="T178" s="169">
        <v>0</v>
      </c>
      <c r="U178" s="169">
        <v>662592</v>
      </c>
      <c r="V178" s="169">
        <v>2929.4409271232876</v>
      </c>
      <c r="W178" s="267">
        <v>0</v>
      </c>
      <c r="X178" s="169">
        <v>0</v>
      </c>
      <c r="Y178" s="169">
        <v>318573</v>
      </c>
      <c r="Z178" s="169">
        <v>0</v>
      </c>
      <c r="AA178" s="169">
        <v>0</v>
      </c>
      <c r="AB178" s="169">
        <v>0</v>
      </c>
      <c r="AC178" s="169">
        <v>0</v>
      </c>
      <c r="AD178" s="169">
        <v>0</v>
      </c>
      <c r="AE178" s="169">
        <v>0</v>
      </c>
      <c r="AF178" s="169">
        <v>0</v>
      </c>
      <c r="AG178" s="169">
        <v>0</v>
      </c>
      <c r="AH178" s="169">
        <v>0</v>
      </c>
      <c r="AI178" s="169">
        <v>4876.7542212288063</v>
      </c>
      <c r="AJ178" s="169">
        <v>316434.6931243522</v>
      </c>
      <c r="AK178" s="169">
        <v>316434.69312435208</v>
      </c>
      <c r="AM178" s="15">
        <v>2</v>
      </c>
      <c r="AN178" s="169" t="str">
        <f>RevReqSumR!AB178</f>
        <v>Oct 2022 - Sep 2023</v>
      </c>
      <c r="AO178" s="276">
        <v>0</v>
      </c>
      <c r="AP178" s="8"/>
      <c r="AQ178" s="8">
        <f t="shared" si="73"/>
        <v>0</v>
      </c>
      <c r="AR178" s="8">
        <f t="shared" si="74"/>
        <v>0</v>
      </c>
      <c r="AS178" s="8">
        <f t="shared" si="75"/>
        <v>0</v>
      </c>
      <c r="AT178" s="8">
        <f t="shared" si="76"/>
        <v>7741084.3399999999</v>
      </c>
      <c r="AU178" s="8">
        <v>0</v>
      </c>
      <c r="AW178" s="8">
        <f t="shared" si="77"/>
        <v>662592</v>
      </c>
      <c r="AX178" s="8">
        <f t="shared" si="78"/>
        <v>0</v>
      </c>
      <c r="AY178" s="8">
        <f t="shared" si="79"/>
        <v>8403676.3399999999</v>
      </c>
      <c r="AZ178" s="8">
        <f t="shared" si="80"/>
        <v>0</v>
      </c>
      <c r="BB178" s="8">
        <f t="shared" si="83"/>
        <v>4313312.9366501002</v>
      </c>
      <c r="BC178" s="8">
        <f t="shared" si="83"/>
        <v>106793.91892872</v>
      </c>
      <c r="BD178" s="8">
        <f t="shared" si="83"/>
        <v>3983569.4844211796</v>
      </c>
      <c r="BE178" s="8">
        <f t="shared" si="81"/>
        <v>8403676.3399999999</v>
      </c>
      <c r="BF178" s="8">
        <f t="shared" si="82"/>
        <v>0</v>
      </c>
      <c r="BH178" s="8">
        <f t="shared" si="66"/>
        <v>393159.0131243522</v>
      </c>
      <c r="BI178" s="8">
        <f t="shared" si="67"/>
        <v>323449.75422122882</v>
      </c>
      <c r="BJ178" s="8">
        <f t="shared" si="68"/>
        <v>0</v>
      </c>
      <c r="BK178" s="8">
        <f t="shared" si="69"/>
        <v>323449.75422122882</v>
      </c>
      <c r="BL178" s="8">
        <f t="shared" si="70"/>
        <v>69709.25890312338</v>
      </c>
      <c r="BM178" s="8">
        <f t="shared" si="71"/>
        <v>0</v>
      </c>
      <c r="BN178" s="8">
        <f>BW178*WACC!$H$10/12</f>
        <v>22729.874902198488</v>
      </c>
      <c r="BO178" s="8">
        <f t="shared" si="58"/>
        <v>46979.384000924896</v>
      </c>
      <c r="BP178" s="8">
        <f t="shared" si="59"/>
        <v>19301.010122939984</v>
      </c>
      <c r="BQ178" s="8">
        <f t="shared" si="60"/>
        <v>27678.373877984912</v>
      </c>
      <c r="BR178" s="8">
        <f>BW178*WACC!$H$11/12</f>
        <v>460.52723310785399</v>
      </c>
      <c r="BS178" s="8">
        <f t="shared" si="61"/>
        <v>27217.84664487706</v>
      </c>
      <c r="BT178" s="8"/>
      <c r="BU178" s="8">
        <f t="shared" si="62"/>
        <v>69709.25890312338</v>
      </c>
      <c r="BV178" s="8">
        <f t="shared" si="63"/>
        <v>69709.258903123278</v>
      </c>
      <c r="BW178" s="8">
        <f t="shared" si="64"/>
        <v>8645525.0199999996</v>
      </c>
      <c r="BX178" s="8">
        <f>BW178*WACC!$H$12/12</f>
        <v>33297.974845326265</v>
      </c>
      <c r="BY178" s="8">
        <f t="shared" si="65"/>
        <v>6080.1282004492059</v>
      </c>
    </row>
    <row r="179" spans="1:77" hidden="1" outlineLevel="1" x14ac:dyDescent="0.2">
      <c r="A179">
        <f t="shared" si="57"/>
        <v>2022</v>
      </c>
      <c r="B179" s="247">
        <v>44896</v>
      </c>
      <c r="C179" s="169">
        <v>0</v>
      </c>
      <c r="D179" s="169">
        <v>0</v>
      </c>
      <c r="E179" s="169">
        <v>62379.978791999958</v>
      </c>
      <c r="F179" s="169">
        <v>-9289.3012080000099</v>
      </c>
      <c r="G179" s="169">
        <v>0</v>
      </c>
      <c r="H179" s="169">
        <v>71669.27999999997</v>
      </c>
      <c r="I179" s="169">
        <v>71669.27999999997</v>
      </c>
      <c r="J179" s="169">
        <v>0</v>
      </c>
      <c r="K179" s="169">
        <v>495718.37</v>
      </c>
      <c r="L179" s="169">
        <v>0</v>
      </c>
      <c r="M179" s="169">
        <v>71669.27999999997</v>
      </c>
      <c r="N179" s="169">
        <v>424049.08999999991</v>
      </c>
      <c r="O179" s="169">
        <v>0</v>
      </c>
      <c r="P179" s="169">
        <v>7317035.25</v>
      </c>
      <c r="Q179" s="169">
        <v>7317035.25</v>
      </c>
      <c r="R179" s="169">
        <v>241976</v>
      </c>
      <c r="S179" s="169">
        <v>662592</v>
      </c>
      <c r="T179" s="169">
        <v>0</v>
      </c>
      <c r="U179" s="169">
        <v>241976</v>
      </c>
      <c r="V179" s="169">
        <v>5330.3519758904113</v>
      </c>
      <c r="W179" s="267">
        <v>2084.88</v>
      </c>
      <c r="X179" s="169">
        <v>0</v>
      </c>
      <c r="Y179" s="169">
        <v>253427.76</v>
      </c>
      <c r="Z179" s="169">
        <v>0</v>
      </c>
      <c r="AA179" s="169">
        <v>0</v>
      </c>
      <c r="AB179" s="169">
        <v>0</v>
      </c>
      <c r="AC179" s="169">
        <v>0</v>
      </c>
      <c r="AD179" s="169">
        <v>0</v>
      </c>
      <c r="AE179" s="169">
        <v>0</v>
      </c>
      <c r="AF179" s="169">
        <v>0</v>
      </c>
      <c r="AG179" s="169">
        <v>0</v>
      </c>
      <c r="AH179" s="169">
        <v>0</v>
      </c>
      <c r="AI179" s="169">
        <v>4876.7542212288063</v>
      </c>
      <c r="AJ179" s="169">
        <v>256430.4449891191</v>
      </c>
      <c r="AK179" s="169">
        <v>256430.44498911922</v>
      </c>
      <c r="AM179" s="15">
        <v>2</v>
      </c>
      <c r="AN179" s="169" t="str">
        <f>RevReqSumR!AB179</f>
        <v>Oct 2022 - Sep 2023</v>
      </c>
      <c r="AO179" s="276">
        <v>0</v>
      </c>
      <c r="AP179" s="8"/>
      <c r="AQ179" s="8">
        <f t="shared" si="73"/>
        <v>0</v>
      </c>
      <c r="AR179" s="8">
        <f t="shared" si="74"/>
        <v>0</v>
      </c>
      <c r="AS179" s="8">
        <f t="shared" si="75"/>
        <v>0</v>
      </c>
      <c r="AT179" s="8">
        <f t="shared" si="76"/>
        <v>7317035.25</v>
      </c>
      <c r="AU179" s="8">
        <v>0</v>
      </c>
      <c r="AW179" s="8">
        <f t="shared" si="77"/>
        <v>241976</v>
      </c>
      <c r="AX179" s="8">
        <f t="shared" si="78"/>
        <v>0</v>
      </c>
      <c r="AY179" s="8">
        <f t="shared" si="79"/>
        <v>7559011.25</v>
      </c>
      <c r="AZ179" s="8">
        <f t="shared" si="80"/>
        <v>0</v>
      </c>
      <c r="BB179" s="8">
        <f t="shared" si="83"/>
        <v>3879775.9092312506</v>
      </c>
      <c r="BC179" s="8">
        <f t="shared" si="83"/>
        <v>96059.914965000004</v>
      </c>
      <c r="BD179" s="8">
        <f t="shared" si="83"/>
        <v>3583175.4258037498</v>
      </c>
      <c r="BE179" s="8">
        <f t="shared" si="81"/>
        <v>7559011.25</v>
      </c>
      <c r="BF179" s="8">
        <f t="shared" si="82"/>
        <v>0</v>
      </c>
      <c r="BH179" s="8">
        <f t="shared" si="66"/>
        <v>328099.7249891191</v>
      </c>
      <c r="BI179" s="8">
        <f t="shared" si="67"/>
        <v>260389.39422122881</v>
      </c>
      <c r="BJ179" s="8">
        <f t="shared" si="68"/>
        <v>0</v>
      </c>
      <c r="BK179" s="8">
        <f t="shared" si="69"/>
        <v>260389.39422122881</v>
      </c>
      <c r="BL179" s="8">
        <f t="shared" si="70"/>
        <v>67710.330767890293</v>
      </c>
      <c r="BM179" s="8">
        <f t="shared" si="71"/>
        <v>0</v>
      </c>
      <c r="BN179" s="8">
        <f>BW179*WACC!$H$10/12</f>
        <v>22094.032633632389</v>
      </c>
      <c r="BO179" s="8">
        <f t="shared" si="58"/>
        <v>45616.298134257901</v>
      </c>
      <c r="BP179" s="8">
        <f t="shared" si="59"/>
        <v>18740.999925478514</v>
      </c>
      <c r="BQ179" s="8">
        <f t="shared" si="60"/>
        <v>26875.298208779386</v>
      </c>
      <c r="BR179" s="8">
        <f>BW179*WACC!$H$11/12</f>
        <v>447.64451017621803</v>
      </c>
      <c r="BS179" s="8">
        <f t="shared" si="61"/>
        <v>26427.653698603168</v>
      </c>
      <c r="BT179" s="8"/>
      <c r="BU179" s="8">
        <f t="shared" si="62"/>
        <v>67710.330767890293</v>
      </c>
      <c r="BV179" s="8">
        <f t="shared" si="63"/>
        <v>67710.330767890366</v>
      </c>
      <c r="BW179" s="8">
        <f t="shared" si="64"/>
        <v>8403676.3399999999</v>
      </c>
      <c r="BX179" s="8">
        <f>BW179*WACC!$H$12/12</f>
        <v>32366.502060922085</v>
      </c>
      <c r="BY179" s="8">
        <f t="shared" si="65"/>
        <v>5938.8483623189168</v>
      </c>
    </row>
    <row r="180" spans="1:77" hidden="1" outlineLevel="1" x14ac:dyDescent="0.2">
      <c r="A180">
        <f t="shared" si="57"/>
        <v>2023</v>
      </c>
      <c r="B180" s="247">
        <v>44927</v>
      </c>
      <c r="C180" s="169">
        <v>0</v>
      </c>
      <c r="D180" s="169">
        <v>0</v>
      </c>
      <c r="E180" s="169">
        <v>58962.877699999997</v>
      </c>
      <c r="F180" s="169">
        <v>-8780.4423000000097</v>
      </c>
      <c r="G180" s="169">
        <v>0</v>
      </c>
      <c r="H180" s="169">
        <v>67743.320000000007</v>
      </c>
      <c r="I180" s="169">
        <v>67743.320000000007</v>
      </c>
      <c r="J180" s="169">
        <v>0</v>
      </c>
      <c r="K180" s="169">
        <v>272013.65000000002</v>
      </c>
      <c r="L180" s="169">
        <v>0</v>
      </c>
      <c r="M180" s="169">
        <v>67743.320000000007</v>
      </c>
      <c r="N180" s="169">
        <v>204270.33</v>
      </c>
      <c r="O180" s="169">
        <v>0</v>
      </c>
      <c r="P180" s="169">
        <v>7112764.9200000009</v>
      </c>
      <c r="Q180" s="169">
        <v>7112764.9200000009</v>
      </c>
      <c r="R180" s="169">
        <v>132936</v>
      </c>
      <c r="S180" s="169">
        <v>0</v>
      </c>
      <c r="T180" s="169">
        <v>0</v>
      </c>
      <c r="U180" s="169">
        <v>374912</v>
      </c>
      <c r="V180" s="169">
        <v>2022.5379901369861</v>
      </c>
      <c r="W180" s="267">
        <v>0</v>
      </c>
      <c r="X180" s="169">
        <v>0</v>
      </c>
      <c r="Y180" s="169">
        <v>139077.65</v>
      </c>
      <c r="Z180" s="169">
        <v>0</v>
      </c>
      <c r="AA180" s="169">
        <v>0</v>
      </c>
      <c r="AB180" s="169">
        <v>0</v>
      </c>
      <c r="AC180" s="169">
        <v>0</v>
      </c>
      <c r="AD180" s="169">
        <v>0</v>
      </c>
      <c r="AE180" s="169">
        <v>0</v>
      </c>
      <c r="AF180" s="169">
        <v>0</v>
      </c>
      <c r="AG180" s="169">
        <v>0</v>
      </c>
      <c r="AH180" s="169">
        <v>0</v>
      </c>
      <c r="AI180" s="169">
        <v>4876.7542212288063</v>
      </c>
      <c r="AJ180" s="169">
        <v>137196.49991136574</v>
      </c>
      <c r="AK180" s="169">
        <v>137196.49991136577</v>
      </c>
      <c r="AM180" s="15">
        <v>2</v>
      </c>
      <c r="AN180" s="169" t="str">
        <f>RevReqSumR!AB180</f>
        <v>Oct 2022 - Sep 2023</v>
      </c>
      <c r="AO180" s="276">
        <v>0</v>
      </c>
      <c r="AP180" s="8"/>
      <c r="AQ180" s="8">
        <f t="shared" si="73"/>
        <v>0</v>
      </c>
      <c r="AR180" s="8">
        <f t="shared" si="74"/>
        <v>0</v>
      </c>
      <c r="AS180" s="8">
        <f t="shared" si="75"/>
        <v>0</v>
      </c>
      <c r="AT180" s="8">
        <f t="shared" si="76"/>
        <v>7112764.9200000009</v>
      </c>
      <c r="AU180" s="8">
        <v>0</v>
      </c>
      <c r="AW180" s="8">
        <f t="shared" si="77"/>
        <v>374912</v>
      </c>
      <c r="AX180" s="8">
        <f t="shared" si="78"/>
        <v>0</v>
      </c>
      <c r="AY180" s="8">
        <f t="shared" si="79"/>
        <v>7487676.9200000009</v>
      </c>
      <c r="AZ180" s="8">
        <f t="shared" si="80"/>
        <v>0</v>
      </c>
      <c r="BB180" s="8">
        <f t="shared" si="83"/>
        <v>3843162.4943438009</v>
      </c>
      <c r="BC180" s="8">
        <f t="shared" si="83"/>
        <v>95153.398299360022</v>
      </c>
      <c r="BD180" s="8">
        <f t="shared" si="83"/>
        <v>3549361.0273568402</v>
      </c>
      <c r="BE180" s="8">
        <f t="shared" si="81"/>
        <v>7487676.9200000018</v>
      </c>
      <c r="BF180" s="8">
        <f t="shared" si="82"/>
        <v>0</v>
      </c>
      <c r="BH180" s="8">
        <f t="shared" si="66"/>
        <v>204939.81991136575</v>
      </c>
      <c r="BI180" s="8">
        <f t="shared" si="67"/>
        <v>143954.40422122879</v>
      </c>
      <c r="BJ180" s="8">
        <f t="shared" si="68"/>
        <v>0</v>
      </c>
      <c r="BK180" s="8">
        <f t="shared" si="69"/>
        <v>143954.40422122879</v>
      </c>
      <c r="BL180" s="8">
        <f t="shared" si="70"/>
        <v>60985.415690136957</v>
      </c>
      <c r="BM180" s="8">
        <f t="shared" si="71"/>
        <v>0</v>
      </c>
      <c r="BN180" s="8">
        <f>BW180*WACC!$H$10/12</f>
        <v>19873.330965944166</v>
      </c>
      <c r="BO180" s="8">
        <f t="shared" si="58"/>
        <v>41112.084724192791</v>
      </c>
      <c r="BP180" s="8">
        <f t="shared" si="59"/>
        <v>16890.488888087366</v>
      </c>
      <c r="BQ180" s="8">
        <f t="shared" si="60"/>
        <v>24221.595836105425</v>
      </c>
      <c r="BR180" s="8">
        <f>BW180*WACC!$H$11/12</f>
        <v>402.65114356162502</v>
      </c>
      <c r="BS180" s="8">
        <f t="shared" si="61"/>
        <v>23818.944692543799</v>
      </c>
      <c r="BT180" s="8"/>
      <c r="BU180" s="8">
        <f t="shared" si="62"/>
        <v>60985.415690136957</v>
      </c>
      <c r="BV180" s="8">
        <f t="shared" si="63"/>
        <v>60985.415690136986</v>
      </c>
      <c r="BW180" s="8">
        <f t="shared" si="64"/>
        <v>7559011.25</v>
      </c>
      <c r="BX180" s="8">
        <f>BW180*WACC!$H$12/12</f>
        <v>29113.300334655472</v>
      </c>
      <c r="BY180" s="8">
        <f t="shared" si="65"/>
        <v>5294.3556421116737</v>
      </c>
    </row>
    <row r="181" spans="1:77" hidden="1" outlineLevel="1" x14ac:dyDescent="0.2">
      <c r="A181">
        <f t="shared" si="57"/>
        <v>2023</v>
      </c>
      <c r="B181" s="247">
        <v>44958</v>
      </c>
      <c r="C181" s="169">
        <v>0</v>
      </c>
      <c r="D181" s="169">
        <v>0</v>
      </c>
      <c r="E181" s="169">
        <v>57316.782095999995</v>
      </c>
      <c r="F181" s="169">
        <v>-8535.3179040000105</v>
      </c>
      <c r="G181" s="169">
        <v>0</v>
      </c>
      <c r="H181" s="169">
        <v>65852.100000000006</v>
      </c>
      <c r="I181" s="169">
        <v>65852.100000000006</v>
      </c>
      <c r="J181" s="169">
        <v>0</v>
      </c>
      <c r="K181" s="169">
        <v>243565.49</v>
      </c>
      <c r="L181" s="169">
        <v>0</v>
      </c>
      <c r="M181" s="169">
        <v>65852.100000000006</v>
      </c>
      <c r="N181" s="169">
        <v>177713.39</v>
      </c>
      <c r="O181" s="169">
        <v>0</v>
      </c>
      <c r="P181" s="169">
        <v>6935051.5299999993</v>
      </c>
      <c r="Q181" s="169">
        <v>6935051.5299999993</v>
      </c>
      <c r="R181" s="169">
        <v>119016</v>
      </c>
      <c r="S181" s="169">
        <v>0</v>
      </c>
      <c r="T181" s="169">
        <v>0</v>
      </c>
      <c r="U181" s="169">
        <v>493928</v>
      </c>
      <c r="V181" s="169">
        <v>2812.6591189041096</v>
      </c>
      <c r="W181" s="267">
        <v>0</v>
      </c>
      <c r="X181" s="169">
        <v>0</v>
      </c>
      <c r="Y181" s="169">
        <v>124549.48999999999</v>
      </c>
      <c r="Z181" s="169">
        <v>0</v>
      </c>
      <c r="AA181" s="169">
        <v>0</v>
      </c>
      <c r="AB181" s="169">
        <v>0</v>
      </c>
      <c r="AC181" s="169">
        <v>0</v>
      </c>
      <c r="AD181" s="169">
        <v>0</v>
      </c>
      <c r="AE181" s="169">
        <v>0</v>
      </c>
      <c r="AF181" s="169">
        <v>0</v>
      </c>
      <c r="AG181" s="169">
        <v>0</v>
      </c>
      <c r="AH181" s="169">
        <v>0</v>
      </c>
      <c r="AI181" s="169">
        <v>4876.7542212288063</v>
      </c>
      <c r="AJ181" s="169">
        <v>123703.58543613294</v>
      </c>
      <c r="AK181" s="169">
        <v>123703.5854361329</v>
      </c>
      <c r="AM181" s="15">
        <v>1</v>
      </c>
      <c r="AN181" s="169" t="str">
        <f>RevReqSumR!AB181</f>
        <v>Oct 2022 - Sep 2023</v>
      </c>
      <c r="AO181" s="276">
        <v>0</v>
      </c>
      <c r="AP181" s="8"/>
      <c r="AQ181" s="8">
        <f t="shared" si="73"/>
        <v>0</v>
      </c>
      <c r="AR181" s="8">
        <f t="shared" si="74"/>
        <v>0</v>
      </c>
      <c r="AS181" s="8">
        <f t="shared" si="75"/>
        <v>0</v>
      </c>
      <c r="AT181" s="8">
        <f t="shared" si="76"/>
        <v>6935051.5299999993</v>
      </c>
      <c r="AU181" s="8">
        <v>0</v>
      </c>
      <c r="AW181" s="8">
        <f t="shared" si="77"/>
        <v>493928</v>
      </c>
      <c r="AX181" s="8">
        <f t="shared" si="78"/>
        <v>0</v>
      </c>
      <c r="AY181" s="8">
        <f t="shared" si="79"/>
        <v>7428979.5299999993</v>
      </c>
      <c r="AZ181" s="8">
        <f t="shared" si="80"/>
        <v>0</v>
      </c>
      <c r="BB181" s="8">
        <f t="shared" si="83"/>
        <v>3813035.1784654502</v>
      </c>
      <c r="BC181" s="8">
        <f t="shared" si="83"/>
        <v>94407.47186723999</v>
      </c>
      <c r="BD181" s="8">
        <f t="shared" si="83"/>
        <v>3521536.8796673096</v>
      </c>
      <c r="BE181" s="8">
        <f t="shared" si="81"/>
        <v>7428979.5299999993</v>
      </c>
      <c r="BF181" s="8">
        <f t="shared" si="82"/>
        <v>0</v>
      </c>
      <c r="BH181" s="8">
        <f t="shared" si="66"/>
        <v>189555.68543613295</v>
      </c>
      <c r="BI181" s="8">
        <f t="shared" si="67"/>
        <v>129426.2442212288</v>
      </c>
      <c r="BJ181" s="8">
        <f t="shared" si="68"/>
        <v>0</v>
      </c>
      <c r="BK181" s="8">
        <f t="shared" si="69"/>
        <v>129426.2442212288</v>
      </c>
      <c r="BL181" s="8">
        <f t="shared" si="70"/>
        <v>60129.441214904145</v>
      </c>
      <c r="BM181" s="8">
        <f t="shared" si="71"/>
        <v>0</v>
      </c>
      <c r="BN181" s="8">
        <f>BW181*WACC!$H$10/12</f>
        <v>19685.78649717203</v>
      </c>
      <c r="BO181" s="8">
        <f t="shared" si="58"/>
        <v>40443.654717732119</v>
      </c>
      <c r="BP181" s="8">
        <f t="shared" si="59"/>
        <v>16615.871104233061</v>
      </c>
      <c r="BQ181" s="8">
        <f t="shared" si="60"/>
        <v>23827.783613499058</v>
      </c>
      <c r="BR181" s="8">
        <f>BW181*WACC!$H$11/12</f>
        <v>398.85132787148405</v>
      </c>
      <c r="BS181" s="8">
        <f t="shared" si="61"/>
        <v>23428.932285627572</v>
      </c>
      <c r="BT181" s="8"/>
      <c r="BU181" s="8">
        <f t="shared" si="62"/>
        <v>60129.441214904145</v>
      </c>
      <c r="BV181" s="8">
        <f t="shared" si="63"/>
        <v>60129.441214904102</v>
      </c>
      <c r="BW181" s="8">
        <f t="shared" si="64"/>
        <v>7487676.9200000009</v>
      </c>
      <c r="BX181" s="8">
        <f>BW181*WACC!$H$12/12</f>
        <v>28838.558347274331</v>
      </c>
      <c r="BY181" s="8">
        <f t="shared" si="65"/>
        <v>5409.6260616467589</v>
      </c>
    </row>
    <row r="182" spans="1:77" hidden="1" outlineLevel="1" x14ac:dyDescent="0.2">
      <c r="A182">
        <f t="shared" si="57"/>
        <v>2023</v>
      </c>
      <c r="B182" s="247">
        <v>44986</v>
      </c>
      <c r="C182" s="169">
        <v>0</v>
      </c>
      <c r="D182" s="169">
        <v>0</v>
      </c>
      <c r="E182" s="169">
        <v>55884.738163999988</v>
      </c>
      <c r="F182" s="169">
        <v>-8322.0618360000099</v>
      </c>
      <c r="G182" s="169">
        <v>0</v>
      </c>
      <c r="H182" s="169">
        <v>64206.799999999996</v>
      </c>
      <c r="I182" s="169">
        <v>64206.799999999996</v>
      </c>
      <c r="J182" s="169">
        <v>0</v>
      </c>
      <c r="K182" s="169">
        <v>285130.37</v>
      </c>
      <c r="L182" s="169">
        <v>0</v>
      </c>
      <c r="M182" s="169">
        <v>64206.799999999996</v>
      </c>
      <c r="N182" s="169">
        <v>220923.57</v>
      </c>
      <c r="O182" s="169">
        <v>0</v>
      </c>
      <c r="P182" s="169">
        <v>6714127.959999999</v>
      </c>
      <c r="Q182" s="169">
        <v>6714127.959999999</v>
      </c>
      <c r="R182" s="169">
        <v>139200</v>
      </c>
      <c r="S182" s="169">
        <v>493928</v>
      </c>
      <c r="T182" s="169">
        <v>0</v>
      </c>
      <c r="U182" s="169">
        <v>139200</v>
      </c>
      <c r="V182" s="169">
        <v>3962.5911452054797</v>
      </c>
      <c r="W182" s="267">
        <v>1554.17</v>
      </c>
      <c r="X182" s="169">
        <v>0</v>
      </c>
      <c r="Y182" s="169">
        <v>145800</v>
      </c>
      <c r="Z182" s="169">
        <v>0</v>
      </c>
      <c r="AA182" s="169">
        <v>0</v>
      </c>
      <c r="AB182" s="169">
        <v>0</v>
      </c>
      <c r="AC182" s="169">
        <v>0</v>
      </c>
      <c r="AD182" s="169">
        <v>0</v>
      </c>
      <c r="AE182" s="169">
        <v>0</v>
      </c>
      <c r="AF182" s="169">
        <v>0</v>
      </c>
      <c r="AG182" s="169">
        <v>0</v>
      </c>
      <c r="AH182" s="169">
        <v>0</v>
      </c>
      <c r="AI182" s="169">
        <v>4876.7542212288063</v>
      </c>
      <c r="AJ182" s="169">
        <v>147871.45353043426</v>
      </c>
      <c r="AK182" s="169">
        <v>147871.45353043426</v>
      </c>
      <c r="AM182" s="15">
        <v>2</v>
      </c>
      <c r="AN182" s="169" t="str">
        <f>RevReqSumR!AB182</f>
        <v>Oct 2022 - Sep 2023</v>
      </c>
      <c r="AO182" s="276">
        <v>0</v>
      </c>
      <c r="AP182" s="8"/>
      <c r="AQ182" s="8">
        <f t="shared" si="73"/>
        <v>0</v>
      </c>
      <c r="AR182" s="8">
        <f t="shared" si="74"/>
        <v>0</v>
      </c>
      <c r="AS182" s="8">
        <f t="shared" si="75"/>
        <v>0</v>
      </c>
      <c r="AT182" s="8">
        <f t="shared" si="76"/>
        <v>6714127.959999999</v>
      </c>
      <c r="AU182" s="8">
        <v>0</v>
      </c>
      <c r="AW182" s="8">
        <f t="shared" si="77"/>
        <v>139200</v>
      </c>
      <c r="AX182" s="8">
        <f t="shared" si="78"/>
        <v>0</v>
      </c>
      <c r="AY182" s="8">
        <f t="shared" si="79"/>
        <v>6853327.959999999</v>
      </c>
      <c r="AZ182" s="8">
        <f t="shared" si="80"/>
        <v>0</v>
      </c>
      <c r="BB182" s="8">
        <f t="shared" si="83"/>
        <v>3517573.3753893999</v>
      </c>
      <c r="BC182" s="8">
        <f t="shared" si="83"/>
        <v>87092.091715679984</v>
      </c>
      <c r="BD182" s="8">
        <f t="shared" si="83"/>
        <v>3248662.4928949196</v>
      </c>
      <c r="BE182" s="8">
        <f t="shared" si="81"/>
        <v>6853327.959999999</v>
      </c>
      <c r="BF182" s="8">
        <f t="shared" si="82"/>
        <v>0</v>
      </c>
      <c r="BH182" s="8">
        <f t="shared" si="66"/>
        <v>212078.25353043425</v>
      </c>
      <c r="BI182" s="8">
        <f t="shared" si="67"/>
        <v>152230.92422122881</v>
      </c>
      <c r="BJ182" s="8">
        <f t="shared" si="68"/>
        <v>0</v>
      </c>
      <c r="BK182" s="8">
        <f t="shared" si="69"/>
        <v>152230.92422122881</v>
      </c>
      <c r="BL182" s="8">
        <f t="shared" si="70"/>
        <v>59847.329309205437</v>
      </c>
      <c r="BM182" s="8">
        <f t="shared" si="71"/>
        <v>0</v>
      </c>
      <c r="BN182" s="8">
        <f>BW182*WACC!$H$10/12</f>
        <v>19531.465697833737</v>
      </c>
      <c r="BO182" s="8">
        <f t="shared" si="58"/>
        <v>40315.8636113717</v>
      </c>
      <c r="BP182" s="8">
        <f t="shared" si="59"/>
        <v>16563.36940609595</v>
      </c>
      <c r="BQ182" s="8">
        <f t="shared" si="60"/>
        <v>23752.494205275751</v>
      </c>
      <c r="BR182" s="8">
        <f>BW182*WACC!$H$11/12</f>
        <v>395.72465291018102</v>
      </c>
      <c r="BS182" s="8">
        <f t="shared" si="61"/>
        <v>23356.769552365571</v>
      </c>
      <c r="BT182" s="8"/>
      <c r="BU182" s="8">
        <f t="shared" si="62"/>
        <v>59847.329309205437</v>
      </c>
      <c r="BV182" s="8">
        <f t="shared" si="63"/>
        <v>59847.329309205466</v>
      </c>
      <c r="BW182" s="8">
        <f t="shared" si="64"/>
        <v>7428979.5299999993</v>
      </c>
      <c r="BX182" s="8">
        <f>BW182*WACC!$H$12/12</f>
        <v>28612.487147296892</v>
      </c>
      <c r="BY182" s="8">
        <f t="shared" si="65"/>
        <v>5255.7175949313205</v>
      </c>
    </row>
    <row r="183" spans="1:77" hidden="1" outlineLevel="1" x14ac:dyDescent="0.2">
      <c r="A183">
        <f t="shared" si="57"/>
        <v>2023</v>
      </c>
      <c r="B183" s="247">
        <v>45017</v>
      </c>
      <c r="C183" s="169">
        <v>0</v>
      </c>
      <c r="D183" s="169">
        <v>0</v>
      </c>
      <c r="E183" s="169">
        <v>54104.456447999997</v>
      </c>
      <c r="F183" s="169">
        <v>-8056.9535520000081</v>
      </c>
      <c r="G183" s="169">
        <v>0</v>
      </c>
      <c r="H183" s="169">
        <v>62161.41</v>
      </c>
      <c r="I183" s="169">
        <v>62161.41</v>
      </c>
      <c r="J183" s="169">
        <v>0</v>
      </c>
      <c r="K183" s="169">
        <v>325375</v>
      </c>
      <c r="L183" s="169">
        <v>0</v>
      </c>
      <c r="M183" s="169">
        <v>62161.41</v>
      </c>
      <c r="N183" s="169">
        <v>263213.59000000003</v>
      </c>
      <c r="O183" s="169">
        <v>0</v>
      </c>
      <c r="P183" s="169">
        <v>6450914.3699999992</v>
      </c>
      <c r="Q183" s="169">
        <v>6450914.3699999992</v>
      </c>
      <c r="R183" s="169">
        <v>158920</v>
      </c>
      <c r="S183" s="169">
        <v>0</v>
      </c>
      <c r="T183" s="169">
        <v>0</v>
      </c>
      <c r="U183" s="169">
        <v>298120</v>
      </c>
      <c r="V183" s="169">
        <v>1148.4568876712328</v>
      </c>
      <c r="W183" s="267">
        <v>0</v>
      </c>
      <c r="X183" s="169">
        <v>0</v>
      </c>
      <c r="Y183" s="169">
        <v>166455</v>
      </c>
      <c r="Z183" s="169">
        <v>0</v>
      </c>
      <c r="AA183" s="169">
        <v>0</v>
      </c>
      <c r="AB183" s="169">
        <v>0</v>
      </c>
      <c r="AC183" s="169">
        <v>0</v>
      </c>
      <c r="AD183" s="169">
        <v>0</v>
      </c>
      <c r="AE183" s="169">
        <v>0</v>
      </c>
      <c r="AF183" s="169">
        <v>0</v>
      </c>
      <c r="AG183" s="169">
        <v>0</v>
      </c>
      <c r="AH183" s="169">
        <v>0</v>
      </c>
      <c r="AI183" s="169">
        <v>4876.7542212288063</v>
      </c>
      <c r="AJ183" s="169">
        <v>164423.25755690009</v>
      </c>
      <c r="AK183" s="169">
        <v>164423.25755690003</v>
      </c>
      <c r="AM183" s="15">
        <v>2</v>
      </c>
      <c r="AN183" s="169" t="str">
        <f>RevReqSumR!AB183</f>
        <v>Oct 2022 - Sep 2023</v>
      </c>
      <c r="AO183" s="276">
        <v>0</v>
      </c>
      <c r="AP183" s="8"/>
      <c r="AQ183" s="8">
        <f t="shared" si="73"/>
        <v>0</v>
      </c>
      <c r="AR183" s="8">
        <f t="shared" si="74"/>
        <v>0</v>
      </c>
      <c r="AS183" s="8">
        <f t="shared" si="75"/>
        <v>0</v>
      </c>
      <c r="AT183" s="8">
        <f t="shared" si="76"/>
        <v>6450914.3699999992</v>
      </c>
      <c r="AU183" s="8">
        <v>0</v>
      </c>
      <c r="AW183" s="8">
        <f t="shared" si="77"/>
        <v>298120</v>
      </c>
      <c r="AX183" s="8">
        <f t="shared" si="78"/>
        <v>0</v>
      </c>
      <c r="AY183" s="8">
        <f t="shared" si="79"/>
        <v>6749034.3699999992</v>
      </c>
      <c r="AZ183" s="8">
        <f t="shared" si="80"/>
        <v>0</v>
      </c>
      <c r="BB183" s="8">
        <f t="shared" si="83"/>
        <v>3464043.1259180503</v>
      </c>
      <c r="BC183" s="8">
        <f t="shared" si="83"/>
        <v>85766.72877396</v>
      </c>
      <c r="BD183" s="8">
        <f t="shared" si="83"/>
        <v>3199224.5153079894</v>
      </c>
      <c r="BE183" s="8">
        <f t="shared" si="81"/>
        <v>6749034.3699999992</v>
      </c>
      <c r="BF183" s="8">
        <f t="shared" si="82"/>
        <v>0</v>
      </c>
      <c r="BH183" s="8">
        <f t="shared" si="66"/>
        <v>226584.66755690009</v>
      </c>
      <c r="BI183" s="8">
        <f t="shared" si="67"/>
        <v>171331.7542212288</v>
      </c>
      <c r="BJ183" s="8">
        <f t="shared" si="68"/>
        <v>0</v>
      </c>
      <c r="BK183" s="8">
        <f t="shared" si="69"/>
        <v>171331.7542212288</v>
      </c>
      <c r="BL183" s="8">
        <f t="shared" si="70"/>
        <v>55252.913335671299</v>
      </c>
      <c r="BM183" s="8">
        <f t="shared" si="71"/>
        <v>0</v>
      </c>
      <c r="BN183" s="8">
        <f>BW183*WACC!$H$10/12</f>
        <v>18018.025144127012</v>
      </c>
      <c r="BO183" s="8">
        <f t="shared" si="58"/>
        <v>37234.888191544291</v>
      </c>
      <c r="BP183" s="8">
        <f t="shared" si="59"/>
        <v>15297.581464614055</v>
      </c>
      <c r="BQ183" s="8">
        <f t="shared" si="60"/>
        <v>21937.306726930234</v>
      </c>
      <c r="BR183" s="8">
        <f>BW183*WACC!$H$11/12</f>
        <v>365.06101777489198</v>
      </c>
      <c r="BS183" s="8">
        <f t="shared" si="61"/>
        <v>21572.245709155341</v>
      </c>
      <c r="BT183" s="8"/>
      <c r="BU183" s="8">
        <f t="shared" si="62"/>
        <v>55252.913335671299</v>
      </c>
      <c r="BV183" s="8">
        <f t="shared" si="63"/>
        <v>55252.913335671226</v>
      </c>
      <c r="BW183" s="8">
        <f t="shared" si="64"/>
        <v>6853327.959999999</v>
      </c>
      <c r="BX183" s="8">
        <f>BW183*WACC!$H$12/12</f>
        <v>26395.382754771224</v>
      </c>
      <c r="BY183" s="8">
        <f t="shared" si="65"/>
        <v>4823.1370456158838</v>
      </c>
    </row>
    <row r="184" spans="1:77" hidden="1" outlineLevel="1" x14ac:dyDescent="0.2">
      <c r="A184">
        <f t="shared" si="57"/>
        <v>2023</v>
      </c>
      <c r="B184" s="247">
        <v>45047</v>
      </c>
      <c r="C184" s="169">
        <v>0</v>
      </c>
      <c r="D184" s="169">
        <v>0</v>
      </c>
      <c r="E184" s="169">
        <v>51983.392755999987</v>
      </c>
      <c r="F184" s="169">
        <v>-7741.0972440000078</v>
      </c>
      <c r="G184" s="169">
        <v>0</v>
      </c>
      <c r="H184" s="169">
        <v>59724.489999999991</v>
      </c>
      <c r="I184" s="169">
        <v>59724.489999999991</v>
      </c>
      <c r="J184" s="169">
        <v>0</v>
      </c>
      <c r="K184" s="169">
        <v>455050</v>
      </c>
      <c r="L184" s="169">
        <v>0</v>
      </c>
      <c r="M184" s="169">
        <v>59724.489999999991</v>
      </c>
      <c r="N184" s="169">
        <v>395325.51</v>
      </c>
      <c r="O184" s="169">
        <v>0</v>
      </c>
      <c r="P184" s="169">
        <v>6055588.8600000003</v>
      </c>
      <c r="Q184" s="169">
        <v>6055588.8600000003</v>
      </c>
      <c r="R184" s="169">
        <v>222256</v>
      </c>
      <c r="S184" s="169">
        <v>0</v>
      </c>
      <c r="T184" s="169">
        <v>0</v>
      </c>
      <c r="U184" s="169">
        <v>520376</v>
      </c>
      <c r="V184" s="169">
        <v>2507.3054224657535</v>
      </c>
      <c r="W184" s="267">
        <v>0</v>
      </c>
      <c r="X184" s="169">
        <v>0</v>
      </c>
      <c r="Y184" s="169">
        <v>232794</v>
      </c>
      <c r="Z184" s="169">
        <v>0</v>
      </c>
      <c r="AA184" s="169">
        <v>0</v>
      </c>
      <c r="AB184" s="169">
        <v>0</v>
      </c>
      <c r="AC184" s="169">
        <v>0</v>
      </c>
      <c r="AD184" s="169">
        <v>0</v>
      </c>
      <c r="AE184" s="169">
        <v>0</v>
      </c>
      <c r="AF184" s="169">
        <v>0</v>
      </c>
      <c r="AG184" s="169">
        <v>0</v>
      </c>
      <c r="AH184" s="169">
        <v>0</v>
      </c>
      <c r="AI184" s="169">
        <v>4876.7542212288063</v>
      </c>
      <c r="AJ184" s="169">
        <v>232436.96239969454</v>
      </c>
      <c r="AK184" s="169">
        <v>232436.96239969454</v>
      </c>
      <c r="AM184" s="15">
        <v>2</v>
      </c>
      <c r="AN184" s="169" t="str">
        <f>RevReqSumR!AB184</f>
        <v>Oct 2022 - Sep 2023</v>
      </c>
      <c r="AO184" s="276">
        <v>0</v>
      </c>
      <c r="AP184" s="8"/>
      <c r="AQ184" s="8">
        <f t="shared" si="73"/>
        <v>0</v>
      </c>
      <c r="AR184" s="8">
        <f t="shared" si="74"/>
        <v>0</v>
      </c>
      <c r="AS184" s="8">
        <f t="shared" si="75"/>
        <v>0</v>
      </c>
      <c r="AT184" s="8">
        <f t="shared" si="76"/>
        <v>6055588.8600000003</v>
      </c>
      <c r="AU184" s="8">
        <v>0</v>
      </c>
      <c r="AW184" s="8">
        <f t="shared" si="77"/>
        <v>520376</v>
      </c>
      <c r="AX184" s="8">
        <f t="shared" si="78"/>
        <v>0</v>
      </c>
      <c r="AY184" s="8">
        <f t="shared" si="79"/>
        <v>6575964.8600000003</v>
      </c>
      <c r="AZ184" s="8">
        <f t="shared" si="80"/>
        <v>0</v>
      </c>
      <c r="BB184" s="8">
        <f t="shared" si="83"/>
        <v>3375212.6038679006</v>
      </c>
      <c r="BC184" s="8">
        <f t="shared" si="83"/>
        <v>83567.361440880006</v>
      </c>
      <c r="BD184" s="8">
        <f t="shared" si="83"/>
        <v>3117184.89469122</v>
      </c>
      <c r="BE184" s="8">
        <f t="shared" si="81"/>
        <v>6575964.8600000013</v>
      </c>
      <c r="BF184" s="8">
        <f t="shared" si="82"/>
        <v>0</v>
      </c>
      <c r="BH184" s="8">
        <f t="shared" si="66"/>
        <v>292161.45239969454</v>
      </c>
      <c r="BI184" s="8">
        <f t="shared" si="67"/>
        <v>237670.7542212288</v>
      </c>
      <c r="BJ184" s="8">
        <f t="shared" si="68"/>
        <v>0</v>
      </c>
      <c r="BK184" s="8">
        <f t="shared" si="69"/>
        <v>237670.7542212288</v>
      </c>
      <c r="BL184" s="8">
        <f t="shared" si="70"/>
        <v>54490.69817846574</v>
      </c>
      <c r="BM184" s="8">
        <f t="shared" si="71"/>
        <v>0</v>
      </c>
      <c r="BN184" s="8">
        <f>BW184*WACC!$H$10/12</f>
        <v>17743.82777053579</v>
      </c>
      <c r="BO184" s="8">
        <f t="shared" si="58"/>
        <v>36746.87040792995</v>
      </c>
      <c r="BP184" s="8">
        <f t="shared" si="59"/>
        <v>15097.08423839394</v>
      </c>
      <c r="BQ184" s="8">
        <f t="shared" si="60"/>
        <v>21649.786169536012</v>
      </c>
      <c r="BR184" s="8">
        <f>BW184*WACC!$H$11/12</f>
        <v>359.50553811084893</v>
      </c>
      <c r="BS184" s="8">
        <f t="shared" si="61"/>
        <v>21290.280631425161</v>
      </c>
      <c r="BT184" s="8"/>
      <c r="BU184" s="8">
        <f t="shared" si="62"/>
        <v>54490.69817846574</v>
      </c>
      <c r="BV184" s="8">
        <f t="shared" si="63"/>
        <v>54490.69817846574</v>
      </c>
      <c r="BW184" s="8">
        <f t="shared" si="64"/>
        <v>6749034.3699999992</v>
      </c>
      <c r="BX184" s="8">
        <f>BW184*WACC!$H$12/12</f>
        <v>25993.699186877417</v>
      </c>
      <c r="BY184" s="8">
        <f t="shared" si="65"/>
        <v>4703.4185554522555</v>
      </c>
    </row>
    <row r="185" spans="1:77" hidden="1" outlineLevel="1" x14ac:dyDescent="0.2">
      <c r="A185">
        <f t="shared" si="57"/>
        <v>2023</v>
      </c>
      <c r="B185" s="247">
        <v>45078</v>
      </c>
      <c r="C185" s="169">
        <v>0</v>
      </c>
      <c r="D185" s="169">
        <v>0</v>
      </c>
      <c r="E185" s="169">
        <v>48797.763367999993</v>
      </c>
      <c r="F185" s="169">
        <v>-7266.7066320000085</v>
      </c>
      <c r="G185" s="169">
        <v>0</v>
      </c>
      <c r="H185" s="169">
        <v>56064.47</v>
      </c>
      <c r="I185" s="169">
        <v>56064.47</v>
      </c>
      <c r="J185" s="169">
        <v>0</v>
      </c>
      <c r="K185" s="169">
        <v>505400</v>
      </c>
      <c r="L185" s="169">
        <v>0</v>
      </c>
      <c r="M185" s="169">
        <v>56064.47</v>
      </c>
      <c r="N185" s="169">
        <v>449335.53</v>
      </c>
      <c r="O185" s="169">
        <v>0</v>
      </c>
      <c r="P185" s="169">
        <v>5606253.3300000001</v>
      </c>
      <c r="Q185" s="169">
        <v>5606253.3300000001</v>
      </c>
      <c r="R185" s="169">
        <v>246848</v>
      </c>
      <c r="S185" s="169">
        <v>520376</v>
      </c>
      <c r="T185" s="169">
        <v>0</v>
      </c>
      <c r="U185" s="169">
        <v>246848</v>
      </c>
      <c r="V185" s="169">
        <v>4063.4537490410958</v>
      </c>
      <c r="W185" s="267">
        <v>1637.3899999999999</v>
      </c>
      <c r="X185" s="169">
        <v>0</v>
      </c>
      <c r="Y185" s="169">
        <v>258552</v>
      </c>
      <c r="Z185" s="169">
        <v>0</v>
      </c>
      <c r="AA185" s="169">
        <v>0</v>
      </c>
      <c r="AB185" s="169">
        <v>0</v>
      </c>
      <c r="AC185" s="169">
        <v>0</v>
      </c>
      <c r="AD185" s="169">
        <v>0</v>
      </c>
      <c r="AE185" s="169">
        <v>0</v>
      </c>
      <c r="AF185" s="169">
        <v>0</v>
      </c>
      <c r="AG185" s="169">
        <v>0</v>
      </c>
      <c r="AH185" s="169">
        <v>0</v>
      </c>
      <c r="AI185" s="169">
        <v>4876.7542212288063</v>
      </c>
      <c r="AJ185" s="169">
        <v>261862.89133826995</v>
      </c>
      <c r="AK185" s="169">
        <v>261862.8913382699</v>
      </c>
      <c r="AM185" s="15">
        <v>2</v>
      </c>
      <c r="AN185" s="169" t="str">
        <f>RevReqSumR!AB185</f>
        <v>Oct 2022 - Sep 2023</v>
      </c>
      <c r="AO185" s="276">
        <v>0</v>
      </c>
      <c r="AP185" s="8"/>
      <c r="AQ185" s="8">
        <f t="shared" si="73"/>
        <v>0</v>
      </c>
      <c r="AR185" s="8">
        <f t="shared" si="74"/>
        <v>0</v>
      </c>
      <c r="AS185" s="8">
        <f t="shared" si="75"/>
        <v>0</v>
      </c>
      <c r="AT185" s="8">
        <f t="shared" si="76"/>
        <v>5606253.3300000001</v>
      </c>
      <c r="AU185" s="8">
        <v>0</v>
      </c>
      <c r="AW185" s="8">
        <f t="shared" si="77"/>
        <v>246848</v>
      </c>
      <c r="AX185" s="8">
        <f t="shared" si="78"/>
        <v>0</v>
      </c>
      <c r="AY185" s="8">
        <f t="shared" si="79"/>
        <v>5853101.3300000001</v>
      </c>
      <c r="AZ185" s="8">
        <f t="shared" si="80"/>
        <v>0</v>
      </c>
      <c r="BB185" s="8">
        <f t="shared" si="83"/>
        <v>3004192.0541424504</v>
      </c>
      <c r="BC185" s="8">
        <f t="shared" si="83"/>
        <v>74381.211701640001</v>
      </c>
      <c r="BD185" s="8">
        <f t="shared" si="83"/>
        <v>2774528.0641559097</v>
      </c>
      <c r="BE185" s="8">
        <f t="shared" si="81"/>
        <v>5853101.3300000001</v>
      </c>
      <c r="BF185" s="8">
        <f t="shared" si="82"/>
        <v>0</v>
      </c>
      <c r="BH185" s="8">
        <f t="shared" si="66"/>
        <v>317927.36133826996</v>
      </c>
      <c r="BI185" s="8">
        <f t="shared" si="67"/>
        <v>265066.14422122878</v>
      </c>
      <c r="BJ185" s="8">
        <f t="shared" si="68"/>
        <v>0</v>
      </c>
      <c r="BK185" s="8">
        <f t="shared" si="69"/>
        <v>265066.14422122878</v>
      </c>
      <c r="BL185" s="8">
        <f t="shared" si="70"/>
        <v>52861.217117041175</v>
      </c>
      <c r="BM185" s="8">
        <f t="shared" si="71"/>
        <v>0</v>
      </c>
      <c r="BN185" s="8">
        <f>BW185*WACC!$H$10/12</f>
        <v>17288.812221730546</v>
      </c>
      <c r="BO185" s="8">
        <f t="shared" si="58"/>
        <v>35572.404895310625</v>
      </c>
      <c r="BP185" s="8">
        <f t="shared" si="59"/>
        <v>14614.566827189417</v>
      </c>
      <c r="BQ185" s="8">
        <f t="shared" si="60"/>
        <v>20957.838068121207</v>
      </c>
      <c r="BR185" s="8">
        <f>BW185*WACC!$H$11/12</f>
        <v>350.28652337302202</v>
      </c>
      <c r="BS185" s="8">
        <f t="shared" si="61"/>
        <v>20607.551544748185</v>
      </c>
      <c r="BT185" s="8"/>
      <c r="BU185" s="8">
        <f t="shared" si="62"/>
        <v>52861.217117041175</v>
      </c>
      <c r="BV185" s="8">
        <f t="shared" si="63"/>
        <v>52861.217117041087</v>
      </c>
      <c r="BW185" s="8">
        <f t="shared" si="64"/>
        <v>6575964.8600000003</v>
      </c>
      <c r="BX185" s="8">
        <f>BW185*WACC!$H$12/12</f>
        <v>25327.127269366163</v>
      </c>
      <c r="BY185" s="8">
        <f t="shared" si="65"/>
        <v>4719.5757246179783</v>
      </c>
    </row>
    <row r="186" spans="1:77" hidden="1" outlineLevel="1" x14ac:dyDescent="0.2">
      <c r="A186">
        <f t="shared" si="57"/>
        <v>2023</v>
      </c>
      <c r="B186" s="247">
        <v>45108</v>
      </c>
      <c r="C186" s="169">
        <v>0</v>
      </c>
      <c r="D186" s="169">
        <v>0</v>
      </c>
      <c r="E186" s="169">
        <v>45176.876003999998</v>
      </c>
      <c r="F186" s="169">
        <v>-6727.5039960000076</v>
      </c>
      <c r="G186" s="169">
        <v>0</v>
      </c>
      <c r="H186" s="169">
        <v>51904.380000000005</v>
      </c>
      <c r="I186" s="169">
        <v>51904.380000000005</v>
      </c>
      <c r="J186" s="169">
        <v>0</v>
      </c>
      <c r="K186" s="169">
        <v>600400</v>
      </c>
      <c r="L186" s="169">
        <v>0</v>
      </c>
      <c r="M186" s="169">
        <v>51904.380000000005</v>
      </c>
      <c r="N186" s="169">
        <v>548495.62</v>
      </c>
      <c r="O186" s="169">
        <v>0</v>
      </c>
      <c r="P186" s="169">
        <v>5057757.709999999</v>
      </c>
      <c r="Q186" s="169">
        <v>5057757.709999999</v>
      </c>
      <c r="R186" s="169">
        <v>293248</v>
      </c>
      <c r="S186" s="169">
        <v>246848</v>
      </c>
      <c r="T186" s="169">
        <v>0</v>
      </c>
      <c r="U186" s="169">
        <v>293248</v>
      </c>
      <c r="V186" s="169">
        <v>2039.6250126027396</v>
      </c>
      <c r="W186" s="267">
        <v>776.72</v>
      </c>
      <c r="X186" s="169">
        <v>0</v>
      </c>
      <c r="Y186" s="169">
        <v>307152</v>
      </c>
      <c r="Z186" s="169">
        <v>0</v>
      </c>
      <c r="AA186" s="169">
        <v>0</v>
      </c>
      <c r="AB186" s="169">
        <v>0</v>
      </c>
      <c r="AC186" s="169">
        <v>0</v>
      </c>
      <c r="AD186" s="169">
        <v>0</v>
      </c>
      <c r="AE186" s="169">
        <v>0</v>
      </c>
      <c r="AF186" s="169">
        <v>0</v>
      </c>
      <c r="AG186" s="169">
        <v>0</v>
      </c>
      <c r="AH186" s="169">
        <v>0</v>
      </c>
      <c r="AI186" s="169">
        <v>4876.7542212288063</v>
      </c>
      <c r="AJ186" s="169">
        <v>308117.59523783153</v>
      </c>
      <c r="AK186" s="169">
        <v>308117.59523783159</v>
      </c>
      <c r="AM186" s="15">
        <v>1</v>
      </c>
      <c r="AN186" s="169" t="str">
        <f>RevReqSumR!AB186</f>
        <v>Oct 2022 - Sep 2023</v>
      </c>
      <c r="AO186" s="276">
        <v>0</v>
      </c>
      <c r="AP186" s="8"/>
      <c r="AQ186" s="8">
        <f t="shared" si="73"/>
        <v>0</v>
      </c>
      <c r="AR186" s="8">
        <f t="shared" si="74"/>
        <v>0</v>
      </c>
      <c r="AS186" s="8">
        <f t="shared" si="75"/>
        <v>0</v>
      </c>
      <c r="AT186" s="8">
        <f t="shared" si="76"/>
        <v>5057757.709999999</v>
      </c>
      <c r="AU186" s="8">
        <v>0</v>
      </c>
      <c r="AW186" s="8">
        <f t="shared" si="77"/>
        <v>293248</v>
      </c>
      <c r="AX186" s="8">
        <f t="shared" si="78"/>
        <v>0</v>
      </c>
      <c r="AY186" s="8">
        <f t="shared" si="79"/>
        <v>5351005.709999999</v>
      </c>
      <c r="AZ186" s="8">
        <f t="shared" si="80"/>
        <v>0</v>
      </c>
      <c r="BB186" s="8">
        <f t="shared" si="83"/>
        <v>2746483.9457431501</v>
      </c>
      <c r="BC186" s="8">
        <f t="shared" si="83"/>
        <v>68000.580562679985</v>
      </c>
      <c r="BD186" s="8">
        <f t="shared" si="83"/>
        <v>2536521.1836941694</v>
      </c>
      <c r="BE186" s="8">
        <f t="shared" si="81"/>
        <v>5351005.709999999</v>
      </c>
      <c r="BF186" s="8">
        <f t="shared" si="82"/>
        <v>0</v>
      </c>
      <c r="BH186" s="8">
        <f t="shared" si="66"/>
        <v>360021.97523783153</v>
      </c>
      <c r="BI186" s="8">
        <f t="shared" si="67"/>
        <v>312805.4742212288</v>
      </c>
      <c r="BJ186" s="8">
        <f t="shared" si="68"/>
        <v>0</v>
      </c>
      <c r="BK186" s="8">
        <f t="shared" si="69"/>
        <v>312805.4742212288</v>
      </c>
      <c r="BL186" s="8">
        <f t="shared" si="70"/>
        <v>47216.501016602735</v>
      </c>
      <c r="BM186" s="8">
        <f t="shared" si="71"/>
        <v>0</v>
      </c>
      <c r="BN186" s="8">
        <f>BW186*WACC!$H$10/12</f>
        <v>15388.337979824806</v>
      </c>
      <c r="BO186" s="8">
        <f t="shared" si="58"/>
        <v>31828.163036777929</v>
      </c>
      <c r="BP186" s="8">
        <f t="shared" si="59"/>
        <v>13076.282502029844</v>
      </c>
      <c r="BQ186" s="8">
        <f t="shared" si="60"/>
        <v>18751.880534748085</v>
      </c>
      <c r="BR186" s="8">
        <f>BW186*WACC!$H$11/12</f>
        <v>311.78124571604104</v>
      </c>
      <c r="BS186" s="8">
        <f t="shared" si="61"/>
        <v>18440.099289032045</v>
      </c>
      <c r="BT186" s="8"/>
      <c r="BU186" s="8">
        <f t="shared" si="62"/>
        <v>47216.501016602735</v>
      </c>
      <c r="BV186" s="8">
        <f t="shared" si="63"/>
        <v>47216.501016602735</v>
      </c>
      <c r="BW186" s="8">
        <f t="shared" si="64"/>
        <v>5853101.3300000001</v>
      </c>
      <c r="BX186" s="8">
        <f>BW186*WACC!$H$12/12</f>
        <v>22543.040521266768</v>
      </c>
      <c r="BY186" s="8">
        <f t="shared" si="65"/>
        <v>4102.9412322347234</v>
      </c>
    </row>
    <row r="187" spans="1:77" hidden="1" outlineLevel="1" x14ac:dyDescent="0.2">
      <c r="A187">
        <f t="shared" si="57"/>
        <v>2023</v>
      </c>
      <c r="B187" s="247">
        <v>45139</v>
      </c>
      <c r="C187" s="169">
        <v>0</v>
      </c>
      <c r="D187" s="169">
        <v>0</v>
      </c>
      <c r="E187" s="169">
        <v>40756.940747999986</v>
      </c>
      <c r="F187" s="169">
        <v>-6069.3092520000064</v>
      </c>
      <c r="G187" s="169">
        <v>0</v>
      </c>
      <c r="H187" s="169">
        <v>46826.249999999993</v>
      </c>
      <c r="I187" s="169">
        <v>46826.249999999993</v>
      </c>
      <c r="J187" s="169">
        <v>0</v>
      </c>
      <c r="K187" s="169">
        <v>585200</v>
      </c>
      <c r="L187" s="169">
        <v>0</v>
      </c>
      <c r="M187" s="169">
        <v>46826.249999999993</v>
      </c>
      <c r="N187" s="169">
        <v>538373.74999999988</v>
      </c>
      <c r="O187" s="169">
        <v>0</v>
      </c>
      <c r="P187" s="169">
        <v>4519383.96</v>
      </c>
      <c r="Q187" s="169">
        <v>4519383.96</v>
      </c>
      <c r="R187" s="169">
        <v>285824</v>
      </c>
      <c r="S187" s="169">
        <v>0</v>
      </c>
      <c r="T187" s="169">
        <v>0</v>
      </c>
      <c r="U187" s="169">
        <v>579072</v>
      </c>
      <c r="V187" s="169">
        <v>2484.133453150685</v>
      </c>
      <c r="W187" s="267">
        <v>0</v>
      </c>
      <c r="X187" s="169">
        <v>0</v>
      </c>
      <c r="Y187" s="169">
        <v>299376</v>
      </c>
      <c r="Z187" s="169">
        <v>0</v>
      </c>
      <c r="AA187" s="169">
        <v>0</v>
      </c>
      <c r="AB187" s="169">
        <v>0</v>
      </c>
      <c r="AC187" s="169">
        <v>0</v>
      </c>
      <c r="AD187" s="169">
        <v>0</v>
      </c>
      <c r="AE187" s="169">
        <v>0</v>
      </c>
      <c r="AF187" s="169">
        <v>0</v>
      </c>
      <c r="AG187" s="169">
        <v>0</v>
      </c>
      <c r="AH187" s="169">
        <v>0</v>
      </c>
      <c r="AI187" s="169">
        <v>4876.7542212288063</v>
      </c>
      <c r="AJ187" s="169">
        <v>300667.57842237945</v>
      </c>
      <c r="AK187" s="169">
        <v>300667.57842237951</v>
      </c>
      <c r="AM187" s="15">
        <v>2</v>
      </c>
      <c r="AN187" s="169" t="str">
        <f>RevReqSumR!AB187</f>
        <v>Oct 2022 - Sep 2023</v>
      </c>
      <c r="AO187" s="276">
        <v>0</v>
      </c>
      <c r="AP187" s="8"/>
      <c r="AQ187" s="8">
        <f t="shared" si="73"/>
        <v>0</v>
      </c>
      <c r="AR187" s="8">
        <f t="shared" si="74"/>
        <v>0</v>
      </c>
      <c r="AS187" s="8">
        <f t="shared" si="75"/>
        <v>0</v>
      </c>
      <c r="AT187" s="8">
        <f t="shared" si="76"/>
        <v>4519383.96</v>
      </c>
      <c r="AU187" s="8">
        <v>0</v>
      </c>
      <c r="AW187" s="8">
        <f t="shared" si="77"/>
        <v>579072</v>
      </c>
      <c r="AX187" s="8">
        <f t="shared" si="78"/>
        <v>0</v>
      </c>
      <c r="AY187" s="8">
        <f t="shared" si="79"/>
        <v>5098455.96</v>
      </c>
      <c r="AZ187" s="8">
        <f t="shared" si="80"/>
        <v>0</v>
      </c>
      <c r="BB187" s="8">
        <f t="shared" si="83"/>
        <v>2616858.9983094004</v>
      </c>
      <c r="BC187" s="8">
        <f t="shared" si="83"/>
        <v>64791.178339680002</v>
      </c>
      <c r="BD187" s="8">
        <f t="shared" si="83"/>
        <v>2416805.7833509198</v>
      </c>
      <c r="BE187" s="8">
        <f t="shared" si="81"/>
        <v>5098455.9600000009</v>
      </c>
      <c r="BF187" s="8">
        <f t="shared" si="82"/>
        <v>0</v>
      </c>
      <c r="BH187" s="8">
        <f t="shared" si="66"/>
        <v>347493.82842237945</v>
      </c>
      <c r="BI187" s="8">
        <f t="shared" si="67"/>
        <v>304252.75422122882</v>
      </c>
      <c r="BJ187" s="8">
        <f t="shared" si="68"/>
        <v>0</v>
      </c>
      <c r="BK187" s="8">
        <f t="shared" si="69"/>
        <v>304252.75422122882</v>
      </c>
      <c r="BL187" s="8">
        <f t="shared" si="70"/>
        <v>43241.074201150623</v>
      </c>
      <c r="BM187" s="8">
        <f t="shared" si="71"/>
        <v>0</v>
      </c>
      <c r="BN187" s="8">
        <f>BW187*WACC!$H$10/12</f>
        <v>14068.282736778177</v>
      </c>
      <c r="BO187" s="8">
        <f t="shared" si="58"/>
        <v>29172.791464372443</v>
      </c>
      <c r="BP187" s="8">
        <f t="shared" si="59"/>
        <v>11985.349645222774</v>
      </c>
      <c r="BQ187" s="8">
        <f t="shared" si="60"/>
        <v>17187.44181914967</v>
      </c>
      <c r="BR187" s="8">
        <f>BW187*WACC!$H$11/12</f>
        <v>285.03576685856694</v>
      </c>
      <c r="BS187" s="8">
        <f t="shared" si="61"/>
        <v>16902.406052291102</v>
      </c>
      <c r="BT187" s="8"/>
      <c r="BU187" s="8">
        <f t="shared" si="62"/>
        <v>43241.074201150623</v>
      </c>
      <c r="BV187" s="8">
        <f t="shared" si="63"/>
        <v>43241.074201150674</v>
      </c>
      <c r="BW187" s="8">
        <f t="shared" si="64"/>
        <v>5351005.709999999</v>
      </c>
      <c r="BX187" s="8">
        <f>BW187*WACC!$H$12/12</f>
        <v>20609.234617515129</v>
      </c>
      <c r="BY187" s="8">
        <f t="shared" si="65"/>
        <v>3706.8285652240265</v>
      </c>
    </row>
    <row r="188" spans="1:77" hidden="1" outlineLevel="1" x14ac:dyDescent="0.2">
      <c r="A188">
        <f t="shared" si="57"/>
        <v>2023</v>
      </c>
      <c r="B188" s="247">
        <v>45170</v>
      </c>
      <c r="C188" s="169">
        <v>0</v>
      </c>
      <c r="D188" s="169">
        <v>0</v>
      </c>
      <c r="E188" s="169">
        <v>36418.549247999996</v>
      </c>
      <c r="F188" s="169">
        <v>-5423.2607520000065</v>
      </c>
      <c r="G188" s="169">
        <v>0</v>
      </c>
      <c r="H188" s="169">
        <v>41841.810000000005</v>
      </c>
      <c r="I188" s="169">
        <v>41841.810000000005</v>
      </c>
      <c r="J188" s="169">
        <v>0</v>
      </c>
      <c r="K188" s="169">
        <v>576529.93000000005</v>
      </c>
      <c r="L188" s="169">
        <v>0</v>
      </c>
      <c r="M188" s="169">
        <v>41841.810000000005</v>
      </c>
      <c r="N188" s="169">
        <v>534688.12</v>
      </c>
      <c r="O188" s="169">
        <v>0</v>
      </c>
      <c r="P188" s="169">
        <v>3984695.84</v>
      </c>
      <c r="Q188" s="169">
        <v>3984695.84</v>
      </c>
      <c r="R188" s="169">
        <v>281648</v>
      </c>
      <c r="S188" s="169">
        <v>0</v>
      </c>
      <c r="T188" s="169">
        <v>0</v>
      </c>
      <c r="U188" s="169">
        <v>860720</v>
      </c>
      <c r="V188" s="169">
        <v>4677.0499550684926</v>
      </c>
      <c r="W188" s="267">
        <v>0</v>
      </c>
      <c r="X188" s="169">
        <v>0</v>
      </c>
      <c r="Y188" s="169">
        <v>294881.93</v>
      </c>
      <c r="Z188" s="169">
        <v>0</v>
      </c>
      <c r="AA188" s="169">
        <v>0</v>
      </c>
      <c r="AB188" s="169">
        <v>0</v>
      </c>
      <c r="AC188" s="169">
        <v>0</v>
      </c>
      <c r="AD188" s="169">
        <v>0</v>
      </c>
      <c r="AE188" s="169">
        <v>0</v>
      </c>
      <c r="AF188" s="169">
        <v>0</v>
      </c>
      <c r="AG188" s="169">
        <v>0</v>
      </c>
      <c r="AH188" s="169">
        <v>0</v>
      </c>
      <c r="AI188" s="169">
        <v>4876.7542212288063</v>
      </c>
      <c r="AJ188" s="169">
        <v>299012.47342429729</v>
      </c>
      <c r="AK188" s="169">
        <v>299012.47342429729</v>
      </c>
      <c r="AM188" s="15">
        <v>2</v>
      </c>
      <c r="AN188" s="169" t="str">
        <f>RevReqSumR!AB188</f>
        <v>Oct 2022 - Sep 2023</v>
      </c>
      <c r="AO188" s="276">
        <v>0</v>
      </c>
      <c r="AP188" s="8"/>
      <c r="AQ188" s="8">
        <f t="shared" si="73"/>
        <v>0</v>
      </c>
      <c r="AR188" s="8">
        <f t="shared" si="74"/>
        <v>0</v>
      </c>
      <c r="AS188" s="8">
        <f t="shared" si="75"/>
        <v>0</v>
      </c>
      <c r="AT188" s="8">
        <f t="shared" si="76"/>
        <v>3984695.84</v>
      </c>
      <c r="AU188" s="8">
        <v>0</v>
      </c>
      <c r="AW188" s="8">
        <f t="shared" si="77"/>
        <v>860720</v>
      </c>
      <c r="AX188" s="8">
        <f t="shared" si="78"/>
        <v>0</v>
      </c>
      <c r="AY188" s="8">
        <f t="shared" si="79"/>
        <v>4845415.84</v>
      </c>
      <c r="AZ188" s="8">
        <f t="shared" si="80"/>
        <v>0</v>
      </c>
      <c r="BB188" s="8">
        <f t="shared" si="83"/>
        <v>2486982.3611176005</v>
      </c>
      <c r="BC188" s="8">
        <f t="shared" si="83"/>
        <v>61575.544494720001</v>
      </c>
      <c r="BD188" s="8">
        <f t="shared" si="83"/>
        <v>2296857.9343876797</v>
      </c>
      <c r="BE188" s="8">
        <f t="shared" si="81"/>
        <v>4845415.84</v>
      </c>
      <c r="BF188" s="8">
        <f t="shared" si="82"/>
        <v>0</v>
      </c>
      <c r="BH188" s="8">
        <f t="shared" si="66"/>
        <v>340854.28342429729</v>
      </c>
      <c r="BI188" s="8">
        <f t="shared" si="67"/>
        <v>299758.68422122882</v>
      </c>
      <c r="BJ188" s="8">
        <f t="shared" si="68"/>
        <v>0</v>
      </c>
      <c r="BK188" s="8">
        <f t="shared" si="69"/>
        <v>299758.68422122882</v>
      </c>
      <c r="BL188" s="8">
        <f t="shared" si="70"/>
        <v>41095.599203068472</v>
      </c>
      <c r="BM188" s="8">
        <f t="shared" si="71"/>
        <v>0</v>
      </c>
      <c r="BN188" s="8">
        <f>BW188*WACC!$H$10/12</f>
        <v>13404.30637781768</v>
      </c>
      <c r="BO188" s="8">
        <f t="shared" si="58"/>
        <v>27691.292825250792</v>
      </c>
      <c r="BP188" s="8">
        <f t="shared" si="59"/>
        <v>11376.690744326035</v>
      </c>
      <c r="BQ188" s="8">
        <f t="shared" si="60"/>
        <v>16314.602080924757</v>
      </c>
      <c r="BR188" s="8">
        <f>BW188*WACC!$H$11/12</f>
        <v>271.58302254049198</v>
      </c>
      <c r="BS188" s="8">
        <f t="shared" si="61"/>
        <v>16043.019058384265</v>
      </c>
      <c r="BT188" s="8"/>
      <c r="BU188" s="8">
        <f t="shared" si="62"/>
        <v>41095.599203068472</v>
      </c>
      <c r="BV188" s="8">
        <f t="shared" si="63"/>
        <v>41095.599203068487</v>
      </c>
      <c r="BW188" s="8">
        <f t="shared" si="64"/>
        <v>5098455.96</v>
      </c>
      <c r="BX188" s="8">
        <f>BW188*WACC!$H$12/12</f>
        <v>19636.546989726226</v>
      </c>
      <c r="BY188" s="8">
        <f t="shared" si="65"/>
        <v>3593.5279313419614</v>
      </c>
    </row>
    <row r="189" spans="1:77" hidden="1" outlineLevel="1" x14ac:dyDescent="0.2">
      <c r="A189">
        <f t="shared" si="57"/>
        <v>2023</v>
      </c>
      <c r="B189" s="247">
        <v>45200</v>
      </c>
      <c r="C189" s="169">
        <v>0</v>
      </c>
      <c r="D189" s="169">
        <v>0</v>
      </c>
      <c r="E189" s="169">
        <v>32109.87499199999</v>
      </c>
      <c r="F189" s="169">
        <v>-4781.6350080000057</v>
      </c>
      <c r="G189" s="169">
        <v>0</v>
      </c>
      <c r="H189" s="169">
        <v>36891.509999999995</v>
      </c>
      <c r="I189" s="169">
        <v>36891.509999999995</v>
      </c>
      <c r="J189" s="169">
        <v>0</v>
      </c>
      <c r="K189" s="169">
        <v>522025</v>
      </c>
      <c r="L189" s="169">
        <v>0</v>
      </c>
      <c r="M189" s="169">
        <v>36891.509999999995</v>
      </c>
      <c r="N189" s="169">
        <v>485133.49</v>
      </c>
      <c r="O189" s="169">
        <v>0</v>
      </c>
      <c r="P189" s="169">
        <v>3499562.3500000006</v>
      </c>
      <c r="Q189" s="169">
        <v>3499562.3500000006</v>
      </c>
      <c r="R189" s="169">
        <v>254968</v>
      </c>
      <c r="S189" s="169">
        <v>860720</v>
      </c>
      <c r="T189" s="169">
        <v>0</v>
      </c>
      <c r="U189" s="169">
        <v>254968</v>
      </c>
      <c r="V189" s="169">
        <v>6908.5044536986297</v>
      </c>
      <c r="W189" s="267">
        <v>2708.2999999999997</v>
      </c>
      <c r="X189" s="169">
        <v>0</v>
      </c>
      <c r="Y189" s="169">
        <v>267057</v>
      </c>
      <c r="Z189" s="169">
        <v>0</v>
      </c>
      <c r="AA189" s="169">
        <v>0</v>
      </c>
      <c r="AB189" s="169">
        <v>0</v>
      </c>
      <c r="AC189" s="169">
        <v>0</v>
      </c>
      <c r="AD189" s="169">
        <v>0</v>
      </c>
      <c r="AE189" s="169">
        <v>0</v>
      </c>
      <c r="AF189" s="169">
        <v>0</v>
      </c>
      <c r="AG189" s="169">
        <v>0</v>
      </c>
      <c r="AH189" s="169">
        <v>0</v>
      </c>
      <c r="AI189" s="169">
        <v>3599.5378545155072</v>
      </c>
      <c r="AJ189" s="169">
        <v>275491.70730021416</v>
      </c>
      <c r="AK189" s="169">
        <v>275491.7073002141</v>
      </c>
      <c r="AM189" s="15">
        <v>2</v>
      </c>
      <c r="AN189" s="169" t="str">
        <f>RevReqSumR!AB189</f>
        <v>Oct 2023 - Sep 2024</v>
      </c>
      <c r="AO189" s="276">
        <v>0</v>
      </c>
      <c r="AP189" s="8"/>
      <c r="AQ189" s="8">
        <f t="shared" si="73"/>
        <v>0</v>
      </c>
      <c r="AR189" s="8">
        <f t="shared" si="74"/>
        <v>0</v>
      </c>
      <c r="AS189" s="8">
        <f t="shared" si="75"/>
        <v>0</v>
      </c>
      <c r="AT189" s="8">
        <f t="shared" si="76"/>
        <v>3499562.3500000006</v>
      </c>
      <c r="AU189" s="8">
        <v>0</v>
      </c>
      <c r="AW189" s="8">
        <f t="shared" si="77"/>
        <v>254968</v>
      </c>
      <c r="AX189" s="8">
        <f t="shared" si="78"/>
        <v>0</v>
      </c>
      <c r="AY189" s="8">
        <f t="shared" si="79"/>
        <v>3754530.3500000006</v>
      </c>
      <c r="AZ189" s="8">
        <f t="shared" si="80"/>
        <v>0</v>
      </c>
      <c r="BB189" s="8">
        <f t="shared" si="83"/>
        <v>1927069.0200927507</v>
      </c>
      <c r="BC189" s="8">
        <f t="shared" si="83"/>
        <v>47712.571687800009</v>
      </c>
      <c r="BD189" s="8">
        <f t="shared" si="83"/>
        <v>1779748.7582194502</v>
      </c>
      <c r="BE189" s="8">
        <f t="shared" si="81"/>
        <v>3754530.350000001</v>
      </c>
      <c r="BF189" s="8">
        <f t="shared" si="82"/>
        <v>0</v>
      </c>
      <c r="BH189" s="8">
        <f t="shared" si="66"/>
        <v>312383.21730021416</v>
      </c>
      <c r="BI189" s="8">
        <f t="shared" si="67"/>
        <v>273364.83785451553</v>
      </c>
      <c r="BJ189" s="8">
        <f t="shared" si="68"/>
        <v>0</v>
      </c>
      <c r="BK189" s="8">
        <f t="shared" si="69"/>
        <v>273364.83785451553</v>
      </c>
      <c r="BL189" s="8">
        <f t="shared" si="70"/>
        <v>39018.379445698636</v>
      </c>
      <c r="BM189" s="8">
        <f t="shared" si="71"/>
        <v>0</v>
      </c>
      <c r="BN189" s="8">
        <f>BW189*WACC!$H$10/12</f>
        <v>12739.040791340054</v>
      </c>
      <c r="BO189" s="8">
        <f t="shared" si="58"/>
        <v>26279.33865435858</v>
      </c>
      <c r="BP189" s="8">
        <f t="shared" si="59"/>
        <v>10796.603492756678</v>
      </c>
      <c r="BQ189" s="8">
        <f t="shared" si="60"/>
        <v>15482.735161601902</v>
      </c>
      <c r="BR189" s="8">
        <f>BW189*WACC!$H$11/12</f>
        <v>258.10415734036798</v>
      </c>
      <c r="BS189" s="8">
        <f t="shared" si="61"/>
        <v>15224.631004261535</v>
      </c>
      <c r="BT189" s="8"/>
      <c r="BU189" s="8">
        <f t="shared" si="62"/>
        <v>39018.379445698636</v>
      </c>
      <c r="BV189" s="8">
        <f t="shared" si="63"/>
        <v>39018.379445698622</v>
      </c>
      <c r="BW189" s="8">
        <f t="shared" si="64"/>
        <v>4845415.84</v>
      </c>
      <c r="BX189" s="8">
        <f>BW189*WACC!$H$12/12</f>
        <v>18661.970716899898</v>
      </c>
      <c r="BY189" s="8">
        <f t="shared" si="65"/>
        <v>3437.3397126383625</v>
      </c>
    </row>
    <row r="190" spans="1:77" hidden="1" outlineLevel="1" x14ac:dyDescent="0.2">
      <c r="A190">
        <f t="shared" si="57"/>
        <v>2023</v>
      </c>
      <c r="B190" s="247">
        <v>45231</v>
      </c>
      <c r="C190" s="169">
        <v>0</v>
      </c>
      <c r="D190" s="169">
        <v>0</v>
      </c>
      <c r="E190" s="169">
        <v>28200.535179999995</v>
      </c>
      <c r="F190" s="169">
        <v>-4199.4748200000058</v>
      </c>
      <c r="G190" s="169">
        <v>0</v>
      </c>
      <c r="H190" s="169">
        <v>32400.010000000002</v>
      </c>
      <c r="I190" s="169">
        <v>32400.010000000002</v>
      </c>
      <c r="J190" s="169">
        <v>0</v>
      </c>
      <c r="K190" s="169">
        <v>445075</v>
      </c>
      <c r="L190" s="169">
        <v>0</v>
      </c>
      <c r="M190" s="169">
        <v>32400.010000000002</v>
      </c>
      <c r="N190" s="169">
        <v>412674.99</v>
      </c>
      <c r="O190" s="169">
        <v>0</v>
      </c>
      <c r="P190" s="169">
        <v>3086887.3600000003</v>
      </c>
      <c r="Q190" s="169">
        <v>3086887.3600000003</v>
      </c>
      <c r="R190" s="169">
        <v>217384</v>
      </c>
      <c r="S190" s="169">
        <v>0</v>
      </c>
      <c r="T190" s="169">
        <v>0</v>
      </c>
      <c r="U190" s="169">
        <v>472352</v>
      </c>
      <c r="V190" s="169">
        <v>2084.0635638356166</v>
      </c>
      <c r="W190" s="267">
        <v>0</v>
      </c>
      <c r="X190" s="169">
        <v>0</v>
      </c>
      <c r="Y190" s="169">
        <v>227691</v>
      </c>
      <c r="Z190" s="169">
        <v>0</v>
      </c>
      <c r="AA190" s="169">
        <v>0</v>
      </c>
      <c r="AB190" s="169">
        <v>0</v>
      </c>
      <c r="AC190" s="169">
        <v>0</v>
      </c>
      <c r="AD190" s="169">
        <v>0</v>
      </c>
      <c r="AE190" s="169">
        <v>0</v>
      </c>
      <c r="AF190" s="169">
        <v>0</v>
      </c>
      <c r="AG190" s="169">
        <v>0</v>
      </c>
      <c r="AH190" s="169">
        <v>0</v>
      </c>
      <c r="AI190" s="169">
        <v>3599.5378545155072</v>
      </c>
      <c r="AJ190" s="169">
        <v>229175.12659835111</v>
      </c>
      <c r="AK190" s="169">
        <v>229175.12659835111</v>
      </c>
      <c r="AM190" s="15">
        <v>2</v>
      </c>
      <c r="AN190" s="169" t="str">
        <f>RevReqSumR!AB190</f>
        <v>Oct 2023 - Sep 2024</v>
      </c>
      <c r="AO190" s="276">
        <v>0</v>
      </c>
      <c r="AP190" s="8"/>
      <c r="AQ190" s="8">
        <f t="shared" si="73"/>
        <v>0</v>
      </c>
      <c r="AR190" s="8">
        <f t="shared" si="74"/>
        <v>0</v>
      </c>
      <c r="AS190" s="8">
        <f t="shared" si="75"/>
        <v>0</v>
      </c>
      <c r="AT190" s="8">
        <f t="shared" si="76"/>
        <v>3086887.3600000003</v>
      </c>
      <c r="AU190" s="8">
        <v>0</v>
      </c>
      <c r="AW190" s="8">
        <f t="shared" si="77"/>
        <v>472352</v>
      </c>
      <c r="AX190" s="8">
        <f t="shared" si="78"/>
        <v>0</v>
      </c>
      <c r="AY190" s="8">
        <f t="shared" si="79"/>
        <v>3559239.3600000003</v>
      </c>
      <c r="AZ190" s="8">
        <f t="shared" si="80"/>
        <v>0</v>
      </c>
      <c r="BB190" s="8">
        <f t="shared" si="83"/>
        <v>1826832.9901104004</v>
      </c>
      <c r="BC190" s="8">
        <f t="shared" si="83"/>
        <v>45230.813786880004</v>
      </c>
      <c r="BD190" s="8">
        <f t="shared" si="83"/>
        <v>1687175.5561027201</v>
      </c>
      <c r="BE190" s="8">
        <f t="shared" si="81"/>
        <v>3559239.3600000003</v>
      </c>
      <c r="BF190" s="8">
        <f t="shared" si="82"/>
        <v>0</v>
      </c>
      <c r="BH190" s="8">
        <f t="shared" si="66"/>
        <v>261575.13659835112</v>
      </c>
      <c r="BI190" s="8">
        <f t="shared" si="67"/>
        <v>231290.53785451551</v>
      </c>
      <c r="BJ190" s="8">
        <f t="shared" si="68"/>
        <v>0</v>
      </c>
      <c r="BK190" s="8">
        <f t="shared" si="69"/>
        <v>231290.53785451551</v>
      </c>
      <c r="BL190" s="8">
        <f t="shared" si="70"/>
        <v>30284.59874383561</v>
      </c>
      <c r="BM190" s="8">
        <f t="shared" si="71"/>
        <v>0</v>
      </c>
      <c r="BN190" s="8">
        <f>BW190*WACC!$H$10/12</f>
        <v>9871.0032039219677</v>
      </c>
      <c r="BO190" s="8">
        <f t="shared" si="58"/>
        <v>20413.595539913644</v>
      </c>
      <c r="BP190" s="8">
        <f t="shared" si="59"/>
        <v>8386.7215916181212</v>
      </c>
      <c r="BQ190" s="8">
        <f t="shared" si="60"/>
        <v>12026.873948295522</v>
      </c>
      <c r="BR190" s="8">
        <f>BW190*WACC!$H$11/12</f>
        <v>199.99519632469503</v>
      </c>
      <c r="BS190" s="8">
        <f t="shared" si="61"/>
        <v>11826.878751970828</v>
      </c>
      <c r="BT190" s="8"/>
      <c r="BU190" s="8">
        <f t="shared" si="62"/>
        <v>30284.59874383561</v>
      </c>
      <c r="BV190" s="8">
        <f t="shared" si="63"/>
        <v>30284.598743835613</v>
      </c>
      <c r="BW190" s="8">
        <f t="shared" si="64"/>
        <v>3754530.3500000006</v>
      </c>
      <c r="BX190" s="8">
        <f>BW190*WACC!$H$12/12</f>
        <v>14460.458660533033</v>
      </c>
      <c r="BY190" s="8">
        <f t="shared" si="65"/>
        <v>2633.5799085622057</v>
      </c>
    </row>
    <row r="191" spans="1:77" hidden="1" outlineLevel="1" x14ac:dyDescent="0.2">
      <c r="A191">
        <f t="shared" si="57"/>
        <v>2023</v>
      </c>
      <c r="B191" s="247">
        <v>45261</v>
      </c>
      <c r="C191" s="169">
        <v>0</v>
      </c>
      <c r="D191" s="169">
        <v>0</v>
      </c>
      <c r="E191" s="169">
        <v>24875.065167999994</v>
      </c>
      <c r="F191" s="169">
        <v>-3704.2648320000048</v>
      </c>
      <c r="G191" s="169">
        <v>0</v>
      </c>
      <c r="H191" s="169">
        <v>28579.329999999998</v>
      </c>
      <c r="I191" s="169">
        <v>28579.329999999998</v>
      </c>
      <c r="J191" s="169">
        <v>0</v>
      </c>
      <c r="K191" s="169">
        <v>361475</v>
      </c>
      <c r="L191" s="169">
        <v>0</v>
      </c>
      <c r="M191" s="169">
        <v>28579.329999999998</v>
      </c>
      <c r="N191" s="169">
        <v>332895.67</v>
      </c>
      <c r="O191" s="169">
        <v>0</v>
      </c>
      <c r="P191" s="169">
        <v>2753991.69</v>
      </c>
      <c r="Q191" s="169">
        <v>2753991.69</v>
      </c>
      <c r="R191" s="169">
        <v>176552</v>
      </c>
      <c r="S191" s="169">
        <v>472352</v>
      </c>
      <c r="T191" s="169">
        <v>0</v>
      </c>
      <c r="U191" s="169">
        <v>176552</v>
      </c>
      <c r="V191" s="169">
        <v>3801.0020010958906</v>
      </c>
      <c r="W191" s="267">
        <v>1486.28</v>
      </c>
      <c r="X191" s="169">
        <v>0</v>
      </c>
      <c r="Y191" s="169">
        <v>184923</v>
      </c>
      <c r="Z191" s="169">
        <v>0</v>
      </c>
      <c r="AA191" s="169">
        <v>0</v>
      </c>
      <c r="AB191" s="169">
        <v>0</v>
      </c>
      <c r="AC191" s="169">
        <v>0</v>
      </c>
      <c r="AD191" s="169">
        <v>0</v>
      </c>
      <c r="AE191" s="169">
        <v>0</v>
      </c>
      <c r="AF191" s="169">
        <v>0</v>
      </c>
      <c r="AG191" s="169">
        <v>0</v>
      </c>
      <c r="AH191" s="169">
        <v>0</v>
      </c>
      <c r="AI191" s="169">
        <v>3599.5378545155072</v>
      </c>
      <c r="AJ191" s="169">
        <v>190105.55502361138</v>
      </c>
      <c r="AK191" s="169">
        <v>190105.55502361141</v>
      </c>
      <c r="AM191" s="15">
        <v>1</v>
      </c>
      <c r="AN191" s="169" t="str">
        <f>RevReqSumR!AB191</f>
        <v>Oct 2023 - Sep 2024</v>
      </c>
      <c r="AO191" s="276">
        <v>0</v>
      </c>
      <c r="AP191" s="8"/>
      <c r="AQ191" s="8">
        <f t="shared" si="73"/>
        <v>0</v>
      </c>
      <c r="AR191" s="8">
        <f t="shared" si="74"/>
        <v>0</v>
      </c>
      <c r="AS191" s="8">
        <f t="shared" si="75"/>
        <v>0</v>
      </c>
      <c r="AT191" s="8">
        <f t="shared" si="76"/>
        <v>2753991.69</v>
      </c>
      <c r="AU191" s="8">
        <v>0</v>
      </c>
      <c r="AW191" s="8">
        <f t="shared" si="77"/>
        <v>176552</v>
      </c>
      <c r="AX191" s="8">
        <f t="shared" si="78"/>
        <v>0</v>
      </c>
      <c r="AY191" s="8">
        <f t="shared" si="79"/>
        <v>2930543.69</v>
      </c>
      <c r="AZ191" s="8">
        <f t="shared" si="80"/>
        <v>0</v>
      </c>
      <c r="BB191" s="8">
        <f t="shared" si="83"/>
        <v>1504145.5070478502</v>
      </c>
      <c r="BC191" s="8">
        <f t="shared" si="83"/>
        <v>37241.349212519999</v>
      </c>
      <c r="BD191" s="8">
        <f t="shared" si="83"/>
        <v>1389156.8337396299</v>
      </c>
      <c r="BE191" s="8">
        <f t="shared" si="81"/>
        <v>2930543.6900000004</v>
      </c>
      <c r="BF191" s="8">
        <f t="shared" si="82"/>
        <v>0</v>
      </c>
      <c r="BH191" s="8">
        <f t="shared" si="66"/>
        <v>218684.88502361136</v>
      </c>
      <c r="BI191" s="8">
        <f t="shared" si="67"/>
        <v>190008.81785451551</v>
      </c>
      <c r="BJ191" s="8">
        <f t="shared" si="68"/>
        <v>0</v>
      </c>
      <c r="BK191" s="8">
        <f t="shared" si="69"/>
        <v>190008.81785451551</v>
      </c>
      <c r="BL191" s="8">
        <f t="shared" si="70"/>
        <v>28676.067169095855</v>
      </c>
      <c r="BM191" s="8">
        <f t="shared" si="71"/>
        <v>0</v>
      </c>
      <c r="BN191" s="8">
        <f>BW191*WACC!$H$10/12</f>
        <v>9357.5653546348804</v>
      </c>
      <c r="BO191" s="8">
        <f t="shared" si="58"/>
        <v>19318.501814460975</v>
      </c>
      <c r="BP191" s="8">
        <f t="shared" si="59"/>
        <v>7936.8132854531468</v>
      </c>
      <c r="BQ191" s="8">
        <f t="shared" si="60"/>
        <v>11381.688529007828</v>
      </c>
      <c r="BR191" s="8">
        <f>BW191*WACC!$H$11/12</f>
        <v>189.59249445667203</v>
      </c>
      <c r="BS191" s="8">
        <f t="shared" si="61"/>
        <v>11192.096034551156</v>
      </c>
      <c r="BT191" s="8"/>
      <c r="BU191" s="8">
        <f t="shared" si="62"/>
        <v>28676.067169095855</v>
      </c>
      <c r="BV191" s="8">
        <f t="shared" si="63"/>
        <v>28676.067169095884</v>
      </c>
      <c r="BW191" s="8">
        <f t="shared" si="64"/>
        <v>3559239.3600000003</v>
      </c>
      <c r="BX191" s="8">
        <f>BW191*WACC!$H$12/12</f>
        <v>13708.301393334601</v>
      </c>
      <c r="BY191" s="8">
        <f t="shared" si="65"/>
        <v>2516.2053587834453</v>
      </c>
    </row>
    <row r="192" spans="1:77" hidden="1" outlineLevel="1" x14ac:dyDescent="0.2">
      <c r="A192">
        <f t="shared" si="57"/>
        <v>2024</v>
      </c>
      <c r="B192" s="247">
        <v>45292</v>
      </c>
      <c r="C192" s="169">
        <v>0</v>
      </c>
      <c r="D192" s="169">
        <v>0</v>
      </c>
      <c r="E192" s="169">
        <v>22192.489971999996</v>
      </c>
      <c r="F192" s="169">
        <v>-3304.790028000004</v>
      </c>
      <c r="G192" s="169">
        <v>0</v>
      </c>
      <c r="H192" s="169">
        <v>25497.279999999999</v>
      </c>
      <c r="I192" s="169">
        <v>25497.279999999999</v>
      </c>
      <c r="J192" s="169">
        <v>0</v>
      </c>
      <c r="K192" s="169">
        <v>234175</v>
      </c>
      <c r="L192" s="169">
        <v>0</v>
      </c>
      <c r="M192" s="169">
        <v>25497.279999999999</v>
      </c>
      <c r="N192" s="169">
        <v>208677.71999999997</v>
      </c>
      <c r="O192" s="169">
        <v>0</v>
      </c>
      <c r="P192" s="169">
        <v>2545313.9700000002</v>
      </c>
      <c r="Q192" s="169">
        <v>2545313.9700000002</v>
      </c>
      <c r="R192" s="169">
        <v>114376</v>
      </c>
      <c r="S192" s="169">
        <v>0</v>
      </c>
      <c r="T192" s="169">
        <v>0</v>
      </c>
      <c r="U192" s="169">
        <v>290928</v>
      </c>
      <c r="V192" s="169">
        <v>1480.3016153424655</v>
      </c>
      <c r="W192" s="267">
        <v>0</v>
      </c>
      <c r="X192" s="169">
        <v>0</v>
      </c>
      <c r="Y192" s="169">
        <v>119799</v>
      </c>
      <c r="Z192" s="169">
        <v>0</v>
      </c>
      <c r="AA192" s="169">
        <v>0</v>
      </c>
      <c r="AB192" s="169">
        <v>0</v>
      </c>
      <c r="AC192" s="169">
        <v>0</v>
      </c>
      <c r="AD192" s="169">
        <v>0</v>
      </c>
      <c r="AE192" s="169">
        <v>0</v>
      </c>
      <c r="AF192" s="169">
        <v>0</v>
      </c>
      <c r="AG192" s="169">
        <v>0</v>
      </c>
      <c r="AH192" s="169">
        <v>0</v>
      </c>
      <c r="AI192" s="169">
        <v>3599.5378545155072</v>
      </c>
      <c r="AJ192" s="169">
        <v>121574.04944185793</v>
      </c>
      <c r="AK192" s="169">
        <v>121574.04944185798</v>
      </c>
      <c r="AM192" s="15">
        <v>2</v>
      </c>
      <c r="AN192" s="169" t="str">
        <f>RevReqSumR!AB192</f>
        <v>Oct 2023 - Sep 2024</v>
      </c>
      <c r="AO192" s="276">
        <v>0</v>
      </c>
      <c r="AP192" s="8"/>
      <c r="AQ192" s="8">
        <f t="shared" si="73"/>
        <v>0</v>
      </c>
      <c r="AR192" s="8">
        <f t="shared" si="74"/>
        <v>0</v>
      </c>
      <c r="AS192" s="8">
        <f t="shared" si="75"/>
        <v>0</v>
      </c>
      <c r="AT192" s="8">
        <f t="shared" si="76"/>
        <v>2545313.9700000002</v>
      </c>
      <c r="AU192" s="8">
        <v>0</v>
      </c>
      <c r="AW192" s="8">
        <f t="shared" si="77"/>
        <v>290928</v>
      </c>
      <c r="AX192" s="8">
        <f t="shared" si="78"/>
        <v>0</v>
      </c>
      <c r="AY192" s="8">
        <f t="shared" si="79"/>
        <v>2836241.97</v>
      </c>
      <c r="AZ192" s="8">
        <f t="shared" si="80"/>
        <v>0</v>
      </c>
      <c r="BB192" s="8">
        <f t="shared" si="83"/>
        <v>1455743.7347320504</v>
      </c>
      <c r="BC192" s="8">
        <f t="shared" si="83"/>
        <v>36042.962954760005</v>
      </c>
      <c r="BD192" s="8">
        <f t="shared" si="83"/>
        <v>1344455.2723131899</v>
      </c>
      <c r="BE192" s="8">
        <f t="shared" si="81"/>
        <v>2836241.9700000007</v>
      </c>
      <c r="BF192" s="8">
        <f t="shared" si="82"/>
        <v>0</v>
      </c>
      <c r="BH192" s="8">
        <f t="shared" si="66"/>
        <v>147071.32944185793</v>
      </c>
      <c r="BI192" s="8">
        <f t="shared" si="67"/>
        <v>123398.53785451551</v>
      </c>
      <c r="BJ192" s="8">
        <f t="shared" si="68"/>
        <v>0</v>
      </c>
      <c r="BK192" s="8">
        <f t="shared" si="69"/>
        <v>123398.53785451551</v>
      </c>
      <c r="BL192" s="8">
        <f t="shared" si="70"/>
        <v>23672.791587342421</v>
      </c>
      <c r="BM192" s="8">
        <f t="shared" si="71"/>
        <v>0</v>
      </c>
      <c r="BN192" s="8">
        <f>BW192*WACC!$H$10/12</f>
        <v>7704.6670173336861</v>
      </c>
      <c r="BO192" s="8">
        <f t="shared" si="58"/>
        <v>15968.124570008735</v>
      </c>
      <c r="BP192" s="8">
        <f t="shared" si="59"/>
        <v>6560.3442983423884</v>
      </c>
      <c r="BQ192" s="8">
        <f t="shared" si="60"/>
        <v>9407.7802716663464</v>
      </c>
      <c r="BR192" s="8">
        <f>BW192*WACC!$H$11/12</f>
        <v>156.103322115813</v>
      </c>
      <c r="BS192" s="8">
        <f t="shared" si="61"/>
        <v>9251.6769495505341</v>
      </c>
      <c r="BT192" s="8"/>
      <c r="BU192" s="8">
        <f t="shared" si="62"/>
        <v>23672.791587342421</v>
      </c>
      <c r="BV192" s="8">
        <f t="shared" si="63"/>
        <v>23672.791587342461</v>
      </c>
      <c r="BW192" s="8">
        <f t="shared" si="64"/>
        <v>2930543.69</v>
      </c>
      <c r="BX192" s="8">
        <f>BW192*WACC!$H$12/12</f>
        <v>11286.899274134494</v>
      </c>
      <c r="BY192" s="8">
        <f t="shared" si="65"/>
        <v>2035.2223245839596</v>
      </c>
    </row>
    <row r="193" spans="1:77" hidden="1" outlineLevel="1" x14ac:dyDescent="0.2">
      <c r="A193">
        <f t="shared" si="57"/>
        <v>2024</v>
      </c>
      <c r="B193" s="247">
        <v>45323</v>
      </c>
      <c r="C193" s="169">
        <v>0</v>
      </c>
      <c r="D193" s="169">
        <v>0</v>
      </c>
      <c r="E193" s="169">
        <v>20510.913235999997</v>
      </c>
      <c r="F193" s="169">
        <v>-3054.3767640000037</v>
      </c>
      <c r="G193" s="169">
        <v>0</v>
      </c>
      <c r="H193" s="169">
        <v>23565.29</v>
      </c>
      <c r="I193" s="169">
        <v>23565.29</v>
      </c>
      <c r="J193" s="169">
        <v>0</v>
      </c>
      <c r="K193" s="169">
        <v>211375</v>
      </c>
      <c r="L193" s="169">
        <v>0</v>
      </c>
      <c r="M193" s="169">
        <v>23565.29</v>
      </c>
      <c r="N193" s="169">
        <v>187809.71000000002</v>
      </c>
      <c r="O193" s="169">
        <v>0</v>
      </c>
      <c r="P193" s="169">
        <v>2357504.2600000002</v>
      </c>
      <c r="Q193" s="169">
        <v>2357504.2600000002</v>
      </c>
      <c r="R193" s="169">
        <v>103240</v>
      </c>
      <c r="S193" s="169">
        <v>0</v>
      </c>
      <c r="T193" s="169">
        <v>0</v>
      </c>
      <c r="U193" s="169">
        <v>394168</v>
      </c>
      <c r="V193" s="169">
        <v>2262.5553380821916</v>
      </c>
      <c r="W193" s="267">
        <v>0</v>
      </c>
      <c r="X193" s="169">
        <v>0</v>
      </c>
      <c r="Y193" s="169">
        <v>108135</v>
      </c>
      <c r="Z193" s="169">
        <v>0</v>
      </c>
      <c r="AA193" s="169">
        <v>0</v>
      </c>
      <c r="AB193" s="169">
        <v>0</v>
      </c>
      <c r="AC193" s="169">
        <v>0</v>
      </c>
      <c r="AD193" s="169">
        <v>0</v>
      </c>
      <c r="AE193" s="169">
        <v>0</v>
      </c>
      <c r="AF193" s="169">
        <v>0</v>
      </c>
      <c r="AG193" s="169">
        <v>0</v>
      </c>
      <c r="AH193" s="169">
        <v>0</v>
      </c>
      <c r="AI193" s="169">
        <v>3599.5378545155072</v>
      </c>
      <c r="AJ193" s="169">
        <v>110942.71642859772</v>
      </c>
      <c r="AK193" s="169">
        <v>110942.71642859771</v>
      </c>
      <c r="AM193" s="15">
        <v>2</v>
      </c>
      <c r="AN193" s="169" t="str">
        <f>RevReqSumR!AB193</f>
        <v>Oct 2023 - Sep 2024</v>
      </c>
      <c r="AO193" s="276">
        <v>0</v>
      </c>
      <c r="AP193" s="8"/>
      <c r="AQ193" s="8">
        <f t="shared" si="73"/>
        <v>0</v>
      </c>
      <c r="AR193" s="8">
        <f t="shared" si="74"/>
        <v>0</v>
      </c>
      <c r="AS193" s="8">
        <f t="shared" si="75"/>
        <v>0</v>
      </c>
      <c r="AT193" s="8">
        <f t="shared" si="76"/>
        <v>2357504.2600000002</v>
      </c>
      <c r="AU193" s="8">
        <v>0</v>
      </c>
      <c r="AW193" s="8">
        <f t="shared" si="77"/>
        <v>394168</v>
      </c>
      <c r="AX193" s="8">
        <f t="shared" si="78"/>
        <v>0</v>
      </c>
      <c r="AY193" s="8">
        <f t="shared" si="79"/>
        <v>2751672.2600000002</v>
      </c>
      <c r="AZ193" s="8">
        <f t="shared" si="80"/>
        <v>0</v>
      </c>
      <c r="BB193" s="8">
        <f t="shared" si="83"/>
        <v>1412337.0625289003</v>
      </c>
      <c r="BC193" s="8">
        <f t="shared" si="83"/>
        <v>34968.251080080001</v>
      </c>
      <c r="BD193" s="8">
        <f t="shared" si="83"/>
        <v>1304366.94639102</v>
      </c>
      <c r="BE193" s="8">
        <f t="shared" si="81"/>
        <v>2751672.2600000002</v>
      </c>
      <c r="BF193" s="8">
        <f t="shared" si="82"/>
        <v>0</v>
      </c>
      <c r="BH193" s="8">
        <f t="shared" si="66"/>
        <v>134508.00642859773</v>
      </c>
      <c r="BI193" s="8">
        <f t="shared" si="67"/>
        <v>111734.53785451551</v>
      </c>
      <c r="BJ193" s="8">
        <f t="shared" si="68"/>
        <v>0</v>
      </c>
      <c r="BK193" s="8">
        <f t="shared" si="69"/>
        <v>111734.53785451551</v>
      </c>
      <c r="BL193" s="8">
        <f t="shared" si="70"/>
        <v>22773.468574082217</v>
      </c>
      <c r="BM193" s="8">
        <f t="shared" si="71"/>
        <v>0</v>
      </c>
      <c r="BN193" s="8">
        <f>BW193*WACC!$H$10/12</f>
        <v>7456.7391825632594</v>
      </c>
      <c r="BO193" s="8">
        <f t="shared" si="58"/>
        <v>15316.729391518958</v>
      </c>
      <c r="BP193" s="8">
        <f t="shared" si="59"/>
        <v>6292.7251032116483</v>
      </c>
      <c r="BQ193" s="8">
        <f t="shared" si="60"/>
        <v>9024.0042883073111</v>
      </c>
      <c r="BR193" s="8">
        <f>BW193*WACC!$H$11/12</f>
        <v>151.08008638536901</v>
      </c>
      <c r="BS193" s="8">
        <f t="shared" si="61"/>
        <v>8872.9242019219419</v>
      </c>
      <c r="BT193" s="8"/>
      <c r="BU193" s="8">
        <f t="shared" si="62"/>
        <v>22773.468574082217</v>
      </c>
      <c r="BV193" s="8">
        <f t="shared" si="63"/>
        <v>22773.468574082188</v>
      </c>
      <c r="BW193" s="8">
        <f t="shared" si="64"/>
        <v>2836241.97</v>
      </c>
      <c r="BX193" s="8">
        <f>BW193*WACC!$H$12/12</f>
        <v>10923.69908754467</v>
      </c>
      <c r="BY193" s="8">
        <f t="shared" si="65"/>
        <v>2050.7748856227281</v>
      </c>
    </row>
    <row r="194" spans="1:77" hidden="1" outlineLevel="1" x14ac:dyDescent="0.2">
      <c r="A194">
        <f t="shared" si="57"/>
        <v>2024</v>
      </c>
      <c r="B194" s="247">
        <v>45352</v>
      </c>
      <c r="C194" s="169">
        <v>0</v>
      </c>
      <c r="D194" s="169">
        <v>0</v>
      </c>
      <c r="E194" s="169">
        <v>18997.494887999997</v>
      </c>
      <c r="F194" s="169">
        <v>-2829.0051120000035</v>
      </c>
      <c r="G194" s="169">
        <v>0</v>
      </c>
      <c r="H194" s="169">
        <v>21826.5</v>
      </c>
      <c r="I194" s="169">
        <v>21826.5</v>
      </c>
      <c r="J194" s="169">
        <v>0</v>
      </c>
      <c r="K194" s="169">
        <v>256141.69</v>
      </c>
      <c r="L194" s="169">
        <v>0</v>
      </c>
      <c r="M194" s="169">
        <v>21826.5</v>
      </c>
      <c r="N194" s="169">
        <v>234315.19</v>
      </c>
      <c r="O194" s="169">
        <v>0</v>
      </c>
      <c r="P194" s="169">
        <v>2123189.0700000003</v>
      </c>
      <c r="Q194" s="169">
        <v>2123189.0700000003</v>
      </c>
      <c r="R194" s="169">
        <v>125048</v>
      </c>
      <c r="S194" s="169">
        <v>394168</v>
      </c>
      <c r="T194" s="169">
        <v>0</v>
      </c>
      <c r="U194" s="169">
        <v>125048</v>
      </c>
      <c r="V194" s="169">
        <v>3165.954820821918</v>
      </c>
      <c r="W194" s="267">
        <v>1240.27</v>
      </c>
      <c r="X194" s="169">
        <v>0</v>
      </c>
      <c r="Y194" s="169">
        <v>130977</v>
      </c>
      <c r="Z194" s="169">
        <v>0</v>
      </c>
      <c r="AA194" s="169">
        <v>0</v>
      </c>
      <c r="AB194" s="169">
        <v>0</v>
      </c>
      <c r="AC194" s="169">
        <v>0</v>
      </c>
      <c r="AD194" s="169">
        <v>0</v>
      </c>
      <c r="AE194" s="169">
        <v>0</v>
      </c>
      <c r="AF194" s="169">
        <v>0</v>
      </c>
      <c r="AG194" s="169">
        <v>0</v>
      </c>
      <c r="AH194" s="169">
        <v>0</v>
      </c>
      <c r="AI194" s="169">
        <v>3599.5378545155072</v>
      </c>
      <c r="AJ194" s="169">
        <v>136153.75756333742</v>
      </c>
      <c r="AK194" s="169">
        <v>136153.75756333742</v>
      </c>
      <c r="AM194" s="15">
        <v>2</v>
      </c>
      <c r="AN194" s="169" t="str">
        <f>RevReqSumR!AB194</f>
        <v>Oct 2023 - Sep 2024</v>
      </c>
      <c r="AO194" s="276">
        <v>0</v>
      </c>
      <c r="AP194" s="8"/>
      <c r="AQ194" s="8">
        <f t="shared" si="73"/>
        <v>0</v>
      </c>
      <c r="AR194" s="8">
        <f t="shared" si="74"/>
        <v>0</v>
      </c>
      <c r="AS194" s="8">
        <f t="shared" si="75"/>
        <v>0</v>
      </c>
      <c r="AT194" s="8">
        <f t="shared" si="76"/>
        <v>2123189.0700000003</v>
      </c>
      <c r="AU194" s="8">
        <v>0</v>
      </c>
      <c r="AW194" s="8">
        <f t="shared" si="77"/>
        <v>125048</v>
      </c>
      <c r="AX194" s="8">
        <f t="shared" si="78"/>
        <v>0</v>
      </c>
      <c r="AY194" s="8">
        <f t="shared" si="79"/>
        <v>2248237.0700000003</v>
      </c>
      <c r="AZ194" s="8">
        <f t="shared" si="80"/>
        <v>0</v>
      </c>
      <c r="BB194" s="8">
        <f t="shared" si="83"/>
        <v>1153941.3997335504</v>
      </c>
      <c r="BC194" s="8">
        <f t="shared" si="83"/>
        <v>28570.596685560005</v>
      </c>
      <c r="BD194" s="8">
        <f t="shared" si="83"/>
        <v>1065725.0735808902</v>
      </c>
      <c r="BE194" s="8">
        <f t="shared" si="81"/>
        <v>2248237.0700000003</v>
      </c>
      <c r="BF194" s="8">
        <f t="shared" si="82"/>
        <v>0</v>
      </c>
      <c r="BH194" s="8">
        <f t="shared" si="66"/>
        <v>157980.25756333742</v>
      </c>
      <c r="BI194" s="8">
        <f t="shared" si="67"/>
        <v>135816.8078545155</v>
      </c>
      <c r="BJ194" s="8">
        <f t="shared" si="68"/>
        <v>0</v>
      </c>
      <c r="BK194" s="8">
        <f t="shared" si="69"/>
        <v>135816.8078545155</v>
      </c>
      <c r="BL194" s="8">
        <f t="shared" si="70"/>
        <v>22163.449708821921</v>
      </c>
      <c r="BM194" s="8">
        <f t="shared" si="71"/>
        <v>0</v>
      </c>
      <c r="BN194" s="8">
        <f>BW194*WACC!$H$10/12</f>
        <v>7234.397690939747</v>
      </c>
      <c r="BO194" s="8">
        <f t="shared" si="58"/>
        <v>14929.052017882175</v>
      </c>
      <c r="BP194" s="8">
        <f t="shared" si="59"/>
        <v>6133.4517310267129</v>
      </c>
      <c r="BQ194" s="8">
        <f t="shared" si="60"/>
        <v>8795.6002868554624</v>
      </c>
      <c r="BR194" s="8">
        <f>BW194*WACC!$H$11/12</f>
        <v>146.57525244400202</v>
      </c>
      <c r="BS194" s="8">
        <f t="shared" si="61"/>
        <v>8649.0250344114611</v>
      </c>
      <c r="BT194" s="8"/>
      <c r="BU194" s="8">
        <f t="shared" si="62"/>
        <v>22163.449708821921</v>
      </c>
      <c r="BV194" s="8">
        <f t="shared" si="63"/>
        <v>22163.449708821914</v>
      </c>
      <c r="BW194" s="8">
        <f t="shared" si="64"/>
        <v>2751672.2600000002</v>
      </c>
      <c r="BX194" s="8">
        <f>BW194*WACC!$H$12/12</f>
        <v>10597.981439427038</v>
      </c>
      <c r="BY194" s="8">
        <f t="shared" si="65"/>
        <v>1948.9564050155768</v>
      </c>
    </row>
    <row r="195" spans="1:77" hidden="1" outlineLevel="1" x14ac:dyDescent="0.2">
      <c r="A195">
        <f t="shared" si="57"/>
        <v>2024</v>
      </c>
      <c r="B195" s="247">
        <v>45383</v>
      </c>
      <c r="C195" s="169">
        <v>0</v>
      </c>
      <c r="D195" s="169">
        <v>0</v>
      </c>
      <c r="E195" s="169">
        <v>17109.293115999997</v>
      </c>
      <c r="F195" s="169">
        <v>-2547.8268840000032</v>
      </c>
      <c r="G195" s="169">
        <v>0</v>
      </c>
      <c r="H195" s="169">
        <v>19657.12</v>
      </c>
      <c r="I195" s="169">
        <v>19657.12</v>
      </c>
      <c r="J195" s="169">
        <v>0</v>
      </c>
      <c r="K195" s="169">
        <v>298300</v>
      </c>
      <c r="L195" s="169">
        <v>0</v>
      </c>
      <c r="M195" s="169">
        <v>19657.12</v>
      </c>
      <c r="N195" s="169">
        <v>278642.88000000006</v>
      </c>
      <c r="O195" s="169">
        <v>0</v>
      </c>
      <c r="P195" s="169">
        <v>1844546.19</v>
      </c>
      <c r="Q195" s="169">
        <v>1844546.19</v>
      </c>
      <c r="R195" s="169">
        <v>145696</v>
      </c>
      <c r="S195" s="169">
        <v>0</v>
      </c>
      <c r="T195" s="169">
        <v>0</v>
      </c>
      <c r="U195" s="169">
        <v>270744</v>
      </c>
      <c r="V195" s="169">
        <v>1032.4741128767123</v>
      </c>
      <c r="W195" s="267">
        <v>0</v>
      </c>
      <c r="X195" s="169">
        <v>0</v>
      </c>
      <c r="Y195" s="169">
        <v>152604</v>
      </c>
      <c r="Z195" s="169">
        <v>0</v>
      </c>
      <c r="AA195" s="169">
        <v>0</v>
      </c>
      <c r="AB195" s="169">
        <v>0</v>
      </c>
      <c r="AC195" s="169">
        <v>0</v>
      </c>
      <c r="AD195" s="169">
        <v>0</v>
      </c>
      <c r="AE195" s="169">
        <v>0</v>
      </c>
      <c r="AF195" s="169">
        <v>0</v>
      </c>
      <c r="AG195" s="169">
        <v>0</v>
      </c>
      <c r="AH195" s="169">
        <v>0</v>
      </c>
      <c r="AI195" s="169">
        <v>3599.5378545155072</v>
      </c>
      <c r="AJ195" s="169">
        <v>154688.18508339231</v>
      </c>
      <c r="AK195" s="169">
        <v>154688.18508339222</v>
      </c>
      <c r="AM195" s="15">
        <v>2</v>
      </c>
      <c r="AN195" s="169" t="str">
        <f>RevReqSumR!AB195</f>
        <v>Oct 2023 - Sep 2024</v>
      </c>
      <c r="AO195" s="276">
        <v>0</v>
      </c>
      <c r="AP195" s="8"/>
      <c r="AQ195" s="8">
        <f t="shared" si="73"/>
        <v>0</v>
      </c>
      <c r="AR195" s="8">
        <f t="shared" si="74"/>
        <v>0</v>
      </c>
      <c r="AS195" s="8">
        <f t="shared" si="75"/>
        <v>0</v>
      </c>
      <c r="AT195" s="8">
        <f t="shared" si="76"/>
        <v>1844546.19</v>
      </c>
      <c r="AU195" s="8">
        <v>0</v>
      </c>
      <c r="AW195" s="8">
        <f t="shared" si="77"/>
        <v>270744</v>
      </c>
      <c r="AX195" s="8">
        <f t="shared" si="78"/>
        <v>0</v>
      </c>
      <c r="AY195" s="8">
        <f t="shared" si="79"/>
        <v>2115290.19</v>
      </c>
      <c r="AZ195" s="8">
        <f t="shared" si="80"/>
        <v>0</v>
      </c>
      <c r="BB195" s="8">
        <f t="shared" si="83"/>
        <v>1085704.4193703502</v>
      </c>
      <c r="BC195" s="8">
        <f t="shared" si="83"/>
        <v>26881.107734519999</v>
      </c>
      <c r="BD195" s="8">
        <f t="shared" si="83"/>
        <v>1002704.6628951299</v>
      </c>
      <c r="BE195" s="8">
        <f t="shared" si="81"/>
        <v>2115290.19</v>
      </c>
      <c r="BF195" s="8">
        <f t="shared" si="82"/>
        <v>0</v>
      </c>
      <c r="BH195" s="8">
        <f t="shared" si="66"/>
        <v>174345.3050833923</v>
      </c>
      <c r="BI195" s="8">
        <f t="shared" si="67"/>
        <v>156203.53785451551</v>
      </c>
      <c r="BJ195" s="8">
        <f t="shared" si="68"/>
        <v>0</v>
      </c>
      <c r="BK195" s="8">
        <f t="shared" si="69"/>
        <v>156203.53785451551</v>
      </c>
      <c r="BL195" s="8">
        <f t="shared" si="70"/>
        <v>18141.767228876794</v>
      </c>
      <c r="BM195" s="8">
        <f t="shared" si="71"/>
        <v>0</v>
      </c>
      <c r="BN195" s="8">
        <f>BW195*WACC!$H$10/12</f>
        <v>5910.8205960157275</v>
      </c>
      <c r="BO195" s="8">
        <f t="shared" si="58"/>
        <v>12230.946632861065</v>
      </c>
      <c r="BP195" s="8">
        <f t="shared" si="59"/>
        <v>5024.9621146446398</v>
      </c>
      <c r="BQ195" s="8">
        <f t="shared" si="60"/>
        <v>7205.9845182164254</v>
      </c>
      <c r="BR195" s="8">
        <f>BW195*WACC!$H$11/12</f>
        <v>119.75841777363901</v>
      </c>
      <c r="BS195" s="8">
        <f t="shared" si="61"/>
        <v>7086.2261004427864</v>
      </c>
      <c r="BT195" s="8"/>
      <c r="BU195" s="8">
        <f t="shared" si="62"/>
        <v>18141.767228876794</v>
      </c>
      <c r="BV195" s="8">
        <f t="shared" si="63"/>
        <v>18141.76722887671</v>
      </c>
      <c r="BW195" s="8">
        <f t="shared" si="64"/>
        <v>2248237.0700000003</v>
      </c>
      <c r="BX195" s="8">
        <f>BW195*WACC!$H$12/12</f>
        <v>8659.0162228447316</v>
      </c>
      <c r="BY195" s="8">
        <f t="shared" si="65"/>
        <v>1572.7901224019452</v>
      </c>
    </row>
    <row r="196" spans="1:77" hidden="1" outlineLevel="1" x14ac:dyDescent="0.2">
      <c r="A196">
        <f t="shared" si="57"/>
        <v>2024</v>
      </c>
      <c r="B196" s="247">
        <v>45413</v>
      </c>
      <c r="C196" s="169">
        <v>0</v>
      </c>
      <c r="D196" s="169">
        <v>0</v>
      </c>
      <c r="E196" s="169">
        <v>14863.914572</v>
      </c>
      <c r="F196" s="169">
        <v>-2213.4554280000025</v>
      </c>
      <c r="G196" s="169">
        <v>0</v>
      </c>
      <c r="H196" s="169">
        <v>17077.370000000003</v>
      </c>
      <c r="I196" s="169">
        <v>17077.370000000003</v>
      </c>
      <c r="J196" s="169">
        <v>0</v>
      </c>
      <c r="K196" s="169">
        <v>421325</v>
      </c>
      <c r="L196" s="169">
        <v>0</v>
      </c>
      <c r="M196" s="169">
        <v>17077.370000000003</v>
      </c>
      <c r="N196" s="169">
        <v>404247.63</v>
      </c>
      <c r="O196" s="169">
        <v>0</v>
      </c>
      <c r="P196" s="169">
        <v>1440298.56</v>
      </c>
      <c r="Q196" s="169">
        <v>1440298.56</v>
      </c>
      <c r="R196" s="169">
        <v>205784</v>
      </c>
      <c r="S196" s="169">
        <v>0</v>
      </c>
      <c r="T196" s="169">
        <v>0</v>
      </c>
      <c r="U196" s="169">
        <v>476528</v>
      </c>
      <c r="V196" s="169">
        <v>2278.1057578082186</v>
      </c>
      <c r="W196" s="267">
        <v>0</v>
      </c>
      <c r="X196" s="169">
        <v>0</v>
      </c>
      <c r="Y196" s="169">
        <v>215541</v>
      </c>
      <c r="Z196" s="169">
        <v>0</v>
      </c>
      <c r="AA196" s="169">
        <v>0</v>
      </c>
      <c r="AB196" s="169">
        <v>0</v>
      </c>
      <c r="AC196" s="169">
        <v>0</v>
      </c>
      <c r="AD196" s="169">
        <v>0</v>
      </c>
      <c r="AE196" s="169">
        <v>0</v>
      </c>
      <c r="AF196" s="169">
        <v>0</v>
      </c>
      <c r="AG196" s="169">
        <v>0</v>
      </c>
      <c r="AH196" s="169">
        <v>0</v>
      </c>
      <c r="AI196" s="169">
        <v>3599.5378545155072</v>
      </c>
      <c r="AJ196" s="169">
        <v>219205.18818432372</v>
      </c>
      <c r="AK196" s="169">
        <v>219205.18818432372</v>
      </c>
      <c r="AM196" s="15">
        <v>1</v>
      </c>
      <c r="AN196" s="169" t="str">
        <f>RevReqSumR!AB196</f>
        <v>Oct 2023 - Sep 2024</v>
      </c>
      <c r="AO196" s="276">
        <v>0</v>
      </c>
      <c r="AP196" s="8"/>
      <c r="AQ196" s="8">
        <f t="shared" si="73"/>
        <v>0</v>
      </c>
      <c r="AR196" s="8">
        <f t="shared" si="74"/>
        <v>0</v>
      </c>
      <c r="AS196" s="8">
        <f t="shared" si="75"/>
        <v>0</v>
      </c>
      <c r="AT196" s="8">
        <f t="shared" si="76"/>
        <v>1440298.56</v>
      </c>
      <c r="AU196" s="8">
        <v>0</v>
      </c>
      <c r="AW196" s="8">
        <f t="shared" si="77"/>
        <v>476528</v>
      </c>
      <c r="AX196" s="8">
        <f t="shared" si="78"/>
        <v>0</v>
      </c>
      <c r="AY196" s="8">
        <f t="shared" si="79"/>
        <v>1916826.56</v>
      </c>
      <c r="AZ196" s="8">
        <f t="shared" si="80"/>
        <v>0</v>
      </c>
      <c r="BB196" s="8">
        <f t="shared" ref="BB196:BD215" si="84">($AY196-$AZ196)*BB$6</f>
        <v>983839.98431840015</v>
      </c>
      <c r="BC196" s="8">
        <f t="shared" si="84"/>
        <v>24359.031924480001</v>
      </c>
      <c r="BD196" s="8">
        <f t="shared" si="84"/>
        <v>908627.54375712003</v>
      </c>
      <c r="BE196" s="8">
        <f t="shared" si="81"/>
        <v>1916826.56</v>
      </c>
      <c r="BF196" s="8">
        <f t="shared" si="82"/>
        <v>0</v>
      </c>
      <c r="BH196" s="8">
        <f t="shared" si="66"/>
        <v>236282.55818432372</v>
      </c>
      <c r="BI196" s="8">
        <f t="shared" si="67"/>
        <v>219140.53785451551</v>
      </c>
      <c r="BJ196" s="8">
        <f t="shared" si="68"/>
        <v>0</v>
      </c>
      <c r="BK196" s="8">
        <f t="shared" si="69"/>
        <v>219140.53785451551</v>
      </c>
      <c r="BL196" s="8">
        <f t="shared" si="70"/>
        <v>17142.020329808205</v>
      </c>
      <c r="BM196" s="8">
        <f t="shared" si="71"/>
        <v>0</v>
      </c>
      <c r="BN196" s="8">
        <f>BW196*WACC!$H$10/12</f>
        <v>5561.2911060140204</v>
      </c>
      <c r="BO196" s="8">
        <f t="shared" si="58"/>
        <v>11580.729223794184</v>
      </c>
      <c r="BP196" s="8">
        <f t="shared" si="59"/>
        <v>4757.8267943036026</v>
      </c>
      <c r="BQ196" s="8">
        <f t="shared" si="60"/>
        <v>6822.9024294905812</v>
      </c>
      <c r="BR196" s="8">
        <f>BW196*WACC!$H$11/12</f>
        <v>112.67664325386301</v>
      </c>
      <c r="BS196" s="8">
        <f t="shared" si="61"/>
        <v>6710.2257862367178</v>
      </c>
      <c r="BT196" s="8"/>
      <c r="BU196" s="8">
        <f t="shared" si="62"/>
        <v>17142.020329808205</v>
      </c>
      <c r="BV196" s="8">
        <f t="shared" si="63"/>
        <v>17142.02032980822</v>
      </c>
      <c r="BW196" s="8">
        <f t="shared" si="64"/>
        <v>2115290.19</v>
      </c>
      <c r="BX196" s="8">
        <f>BW196*WACC!$H$12/12</f>
        <v>8146.9753860229312</v>
      </c>
      <c r="BY196" s="8">
        <f t="shared" si="65"/>
        <v>1436.7495997862134</v>
      </c>
    </row>
    <row r="197" spans="1:77" hidden="1" outlineLevel="1" x14ac:dyDescent="0.2">
      <c r="A197">
        <f t="shared" si="57"/>
        <v>2024</v>
      </c>
      <c r="B197" s="247">
        <v>45444</v>
      </c>
      <c r="C197" s="169">
        <v>0</v>
      </c>
      <c r="D197" s="169">
        <v>0</v>
      </c>
      <c r="E197" s="169">
        <v>11606.361727999998</v>
      </c>
      <c r="F197" s="169">
        <v>-1728.358272000002</v>
      </c>
      <c r="G197" s="169">
        <v>0</v>
      </c>
      <c r="H197" s="169">
        <v>13334.72</v>
      </c>
      <c r="I197" s="169">
        <v>13334.72</v>
      </c>
      <c r="J197" s="169">
        <v>0</v>
      </c>
      <c r="K197" s="169">
        <v>446885.26</v>
      </c>
      <c r="L197" s="169">
        <v>0</v>
      </c>
      <c r="M197" s="169">
        <v>13334.72</v>
      </c>
      <c r="N197" s="169">
        <v>433550.54000000004</v>
      </c>
      <c r="O197" s="169">
        <v>0</v>
      </c>
      <c r="P197" s="169">
        <v>1006748.0199999999</v>
      </c>
      <c r="Q197" s="169">
        <v>1006748.0199999999</v>
      </c>
      <c r="R197" s="169">
        <v>218080</v>
      </c>
      <c r="S197" s="169">
        <v>476528</v>
      </c>
      <c r="T197" s="169">
        <v>0</v>
      </c>
      <c r="U197" s="169">
        <v>218080</v>
      </c>
      <c r="V197" s="169">
        <v>3718.9474147945202</v>
      </c>
      <c r="W197" s="267">
        <v>1499.42</v>
      </c>
      <c r="X197" s="169">
        <v>0</v>
      </c>
      <c r="Y197" s="169">
        <v>228420</v>
      </c>
      <c r="Z197" s="169">
        <v>0</v>
      </c>
      <c r="AA197" s="169">
        <v>0</v>
      </c>
      <c r="AB197" s="169">
        <v>0</v>
      </c>
      <c r="AC197" s="169">
        <v>0</v>
      </c>
      <c r="AD197" s="169">
        <v>0</v>
      </c>
      <c r="AE197" s="169">
        <v>0</v>
      </c>
      <c r="AF197" s="169">
        <v>0</v>
      </c>
      <c r="AG197" s="169">
        <v>0</v>
      </c>
      <c r="AH197" s="169">
        <v>0</v>
      </c>
      <c r="AI197" s="169">
        <v>3599.5378545155072</v>
      </c>
      <c r="AJ197" s="169">
        <v>235509.54699731004</v>
      </c>
      <c r="AK197" s="169">
        <v>235509.54699731004</v>
      </c>
      <c r="AM197" s="15">
        <v>2</v>
      </c>
      <c r="AN197" s="169" t="str">
        <f>RevReqSumR!AB197</f>
        <v>Oct 2023 - Sep 2024</v>
      </c>
      <c r="AO197" s="276">
        <v>0</v>
      </c>
      <c r="AP197" s="8"/>
      <c r="AQ197" s="8">
        <f t="shared" si="73"/>
        <v>0</v>
      </c>
      <c r="AR197" s="8">
        <f t="shared" si="74"/>
        <v>0</v>
      </c>
      <c r="AS197" s="8">
        <f t="shared" si="75"/>
        <v>0</v>
      </c>
      <c r="AT197" s="8">
        <f t="shared" si="76"/>
        <v>1006748.0199999999</v>
      </c>
      <c r="AU197" s="8">
        <v>0</v>
      </c>
      <c r="AW197" s="8">
        <f t="shared" si="77"/>
        <v>218080</v>
      </c>
      <c r="AX197" s="8">
        <f t="shared" si="78"/>
        <v>0</v>
      </c>
      <c r="AY197" s="8">
        <f t="shared" si="79"/>
        <v>1224828.02</v>
      </c>
      <c r="AZ197" s="8">
        <f t="shared" si="80"/>
        <v>0</v>
      </c>
      <c r="BB197" s="8">
        <f t="shared" si="84"/>
        <v>628661.3536853001</v>
      </c>
      <c r="BC197" s="8">
        <f t="shared" si="84"/>
        <v>15565.114478160001</v>
      </c>
      <c r="BD197" s="8">
        <f t="shared" si="84"/>
        <v>580601.55183653999</v>
      </c>
      <c r="BE197" s="8">
        <f t="shared" si="81"/>
        <v>1224828.02</v>
      </c>
      <c r="BF197" s="8">
        <f t="shared" si="82"/>
        <v>0</v>
      </c>
      <c r="BH197" s="8">
        <f t="shared" si="66"/>
        <v>248844.26699731004</v>
      </c>
      <c r="BI197" s="8">
        <f t="shared" si="67"/>
        <v>233518.95785451549</v>
      </c>
      <c r="BJ197" s="8">
        <f t="shared" si="68"/>
        <v>0</v>
      </c>
      <c r="BK197" s="8">
        <f t="shared" si="69"/>
        <v>233518.95785451549</v>
      </c>
      <c r="BL197" s="8">
        <f t="shared" si="70"/>
        <v>15325.309142794547</v>
      </c>
      <c r="BM197" s="8">
        <f t="shared" si="71"/>
        <v>0</v>
      </c>
      <c r="BN197" s="8">
        <f>BW197*WACC!$H$10/12</f>
        <v>5039.5120963991467</v>
      </c>
      <c r="BO197" s="8">
        <f t="shared" si="58"/>
        <v>10285.797046395401</v>
      </c>
      <c r="BP197" s="8">
        <f t="shared" si="59"/>
        <v>4225.8168585410858</v>
      </c>
      <c r="BQ197" s="8">
        <f t="shared" si="60"/>
        <v>6059.9801878543149</v>
      </c>
      <c r="BR197" s="8">
        <f>BW197*WACC!$H$11/12</f>
        <v>102.104942150112</v>
      </c>
      <c r="BS197" s="8">
        <f t="shared" si="61"/>
        <v>5957.8752457042028</v>
      </c>
      <c r="BT197" s="8"/>
      <c r="BU197" s="8">
        <f t="shared" si="62"/>
        <v>15325.309142794547</v>
      </c>
      <c r="BV197" s="8">
        <f t="shared" si="63"/>
        <v>15325.309142794518</v>
      </c>
      <c r="BW197" s="8">
        <f t="shared" si="64"/>
        <v>1916826.56</v>
      </c>
      <c r="BX197" s="8">
        <f>BW197*WACC!$H$12/12</f>
        <v>7382.598793026601</v>
      </c>
      <c r="BY197" s="8">
        <f t="shared" si="65"/>
        <v>1424.7235473223982</v>
      </c>
    </row>
    <row r="198" spans="1:77" hidden="1" outlineLevel="1" x14ac:dyDescent="0.2">
      <c r="A198">
        <f t="shared" si="57"/>
        <v>2024</v>
      </c>
      <c r="B198" s="247">
        <v>45474</v>
      </c>
      <c r="C198" s="169">
        <v>0</v>
      </c>
      <c r="D198" s="169">
        <v>0</v>
      </c>
      <c r="E198" s="169">
        <v>8112.6823759999988</v>
      </c>
      <c r="F198" s="169">
        <v>-1208.0976240000014</v>
      </c>
      <c r="G198" s="169">
        <v>0</v>
      </c>
      <c r="H198" s="169">
        <v>9320.7800000000007</v>
      </c>
      <c r="I198" s="169">
        <v>9320.7800000000007</v>
      </c>
      <c r="J198" s="169">
        <v>0</v>
      </c>
      <c r="K198" s="169">
        <v>210368.18</v>
      </c>
      <c r="L198" s="169">
        <v>0</v>
      </c>
      <c r="M198" s="169">
        <v>9320.7800000000007</v>
      </c>
      <c r="N198" s="169">
        <v>201047.40000000002</v>
      </c>
      <c r="O198" s="169">
        <v>0</v>
      </c>
      <c r="P198" s="169">
        <v>805700.62</v>
      </c>
      <c r="Q198" s="169">
        <v>805700.62</v>
      </c>
      <c r="R198" s="169">
        <v>102544</v>
      </c>
      <c r="S198" s="169">
        <v>218080</v>
      </c>
      <c r="T198" s="169">
        <v>0</v>
      </c>
      <c r="U198" s="169">
        <v>102544</v>
      </c>
      <c r="V198" s="169">
        <v>1760.4550268493151</v>
      </c>
      <c r="W198" s="267">
        <v>686.19999999999993</v>
      </c>
      <c r="X198" s="169">
        <v>0</v>
      </c>
      <c r="Y198" s="169">
        <v>107406</v>
      </c>
      <c r="Z198" s="169">
        <v>0</v>
      </c>
      <c r="AA198" s="169">
        <v>0</v>
      </c>
      <c r="AB198" s="169">
        <v>0</v>
      </c>
      <c r="AC198" s="169">
        <v>0</v>
      </c>
      <c r="AD198" s="169">
        <v>0</v>
      </c>
      <c r="AE198" s="169">
        <v>0</v>
      </c>
      <c r="AF198" s="169">
        <v>0</v>
      </c>
      <c r="AG198" s="169">
        <v>0</v>
      </c>
      <c r="AH198" s="169">
        <v>0</v>
      </c>
      <c r="AI198" s="169">
        <v>3599.5378545155072</v>
      </c>
      <c r="AJ198" s="169">
        <v>112244.09525736487</v>
      </c>
      <c r="AK198" s="169">
        <v>112244.09525736482</v>
      </c>
      <c r="AM198" s="15">
        <v>2</v>
      </c>
      <c r="AN198" s="169" t="str">
        <f>RevReqSumR!AB198</f>
        <v>Oct 2023 - Sep 2024</v>
      </c>
      <c r="AO198" s="276">
        <v>0</v>
      </c>
      <c r="AP198" s="8"/>
      <c r="AQ198" s="8">
        <f t="shared" si="73"/>
        <v>0</v>
      </c>
      <c r="AR198" s="8">
        <f t="shared" si="74"/>
        <v>0</v>
      </c>
      <c r="AS198" s="8">
        <f t="shared" si="75"/>
        <v>0</v>
      </c>
      <c r="AT198" s="8">
        <f t="shared" si="76"/>
        <v>805700.62</v>
      </c>
      <c r="AU198" s="8">
        <v>0</v>
      </c>
      <c r="AW198" s="8">
        <f t="shared" si="77"/>
        <v>102544</v>
      </c>
      <c r="AX198" s="8">
        <f t="shared" si="78"/>
        <v>0</v>
      </c>
      <c r="AY198" s="8">
        <f t="shared" si="79"/>
        <v>908244.62</v>
      </c>
      <c r="AZ198" s="8">
        <f t="shared" si="80"/>
        <v>0</v>
      </c>
      <c r="BB198" s="8">
        <f t="shared" si="84"/>
        <v>466170.1748843001</v>
      </c>
      <c r="BC198" s="8">
        <f t="shared" si="84"/>
        <v>11541.972630960001</v>
      </c>
      <c r="BD198" s="8">
        <f t="shared" si="84"/>
        <v>430532.47248473996</v>
      </c>
      <c r="BE198" s="8">
        <f t="shared" si="81"/>
        <v>908244.62000000011</v>
      </c>
      <c r="BF198" s="8">
        <f t="shared" si="82"/>
        <v>0</v>
      </c>
      <c r="BH198" s="8">
        <f t="shared" si="66"/>
        <v>121564.87525736487</v>
      </c>
      <c r="BI198" s="8">
        <f t="shared" si="67"/>
        <v>111691.73785451551</v>
      </c>
      <c r="BJ198" s="8">
        <f t="shared" si="68"/>
        <v>0</v>
      </c>
      <c r="BK198" s="8">
        <f t="shared" si="69"/>
        <v>111691.73785451551</v>
      </c>
      <c r="BL198" s="8">
        <f t="shared" si="70"/>
        <v>9873.1374028493592</v>
      </c>
      <c r="BM198" s="8">
        <f t="shared" si="71"/>
        <v>0</v>
      </c>
      <c r="BN198" s="8">
        <f>BW198*WACC!$H$10/12</f>
        <v>3220.184732205827</v>
      </c>
      <c r="BO198" s="8">
        <f t="shared" si="58"/>
        <v>6652.9526706435317</v>
      </c>
      <c r="BP198" s="8">
        <f t="shared" si="59"/>
        <v>2733.2990752071883</v>
      </c>
      <c r="BQ198" s="8">
        <f t="shared" si="60"/>
        <v>3919.6535954363435</v>
      </c>
      <c r="BR198" s="8">
        <f>BW198*WACC!$H$11/12</f>
        <v>65.243771520954013</v>
      </c>
      <c r="BS198" s="8">
        <f t="shared" si="61"/>
        <v>3854.4098239153896</v>
      </c>
      <c r="BT198" s="8"/>
      <c r="BU198" s="8">
        <f t="shared" si="62"/>
        <v>9873.1374028493592</v>
      </c>
      <c r="BV198" s="8">
        <f t="shared" si="63"/>
        <v>9873.1374028493137</v>
      </c>
      <c r="BW198" s="8">
        <f t="shared" si="64"/>
        <v>1224828.02</v>
      </c>
      <c r="BX198" s="8">
        <f>BW198*WACC!$H$12/12</f>
        <v>4717.3876086718874</v>
      </c>
      <c r="BY198" s="8">
        <f t="shared" si="65"/>
        <v>862.97778475649784</v>
      </c>
    </row>
    <row r="199" spans="1:77" hidden="1" outlineLevel="1" x14ac:dyDescent="0.2">
      <c r="A199">
        <f t="shared" si="57"/>
        <v>2024</v>
      </c>
      <c r="B199" s="247">
        <v>45505</v>
      </c>
      <c r="C199" s="169">
        <v>0</v>
      </c>
      <c r="D199" s="169">
        <v>0</v>
      </c>
      <c r="E199" s="169">
        <v>6492.5792559999991</v>
      </c>
      <c r="F199" s="169">
        <v>-966.84074400000111</v>
      </c>
      <c r="G199" s="169">
        <v>0</v>
      </c>
      <c r="H199" s="169">
        <v>7459.42</v>
      </c>
      <c r="I199" s="169">
        <v>7459.42</v>
      </c>
      <c r="J199" s="169">
        <v>0</v>
      </c>
      <c r="K199" s="169">
        <v>155344.31</v>
      </c>
      <c r="L199" s="169">
        <v>0</v>
      </c>
      <c r="M199" s="169">
        <v>7459.42</v>
      </c>
      <c r="N199" s="169">
        <v>147884.89000000001</v>
      </c>
      <c r="O199" s="169">
        <v>0</v>
      </c>
      <c r="P199" s="169">
        <v>657815.72999999986</v>
      </c>
      <c r="Q199" s="169">
        <v>657815.72999999986</v>
      </c>
      <c r="R199" s="169">
        <v>75864</v>
      </c>
      <c r="S199" s="169">
        <v>0</v>
      </c>
      <c r="T199" s="169">
        <v>0</v>
      </c>
      <c r="U199" s="169">
        <v>178408</v>
      </c>
      <c r="V199" s="169">
        <v>862.2799934246575</v>
      </c>
      <c r="W199" s="267">
        <v>0</v>
      </c>
      <c r="X199" s="169">
        <v>0</v>
      </c>
      <c r="Y199" s="169">
        <v>79461</v>
      </c>
      <c r="Z199" s="169">
        <v>0</v>
      </c>
      <c r="AA199" s="169">
        <v>0</v>
      </c>
      <c r="AB199" s="169">
        <v>0</v>
      </c>
      <c r="AC199" s="169">
        <v>0</v>
      </c>
      <c r="AD199" s="169">
        <v>0</v>
      </c>
      <c r="AE199" s="169">
        <v>0</v>
      </c>
      <c r="AF199" s="169">
        <v>0</v>
      </c>
      <c r="AG199" s="169">
        <v>0</v>
      </c>
      <c r="AH199" s="169">
        <v>0</v>
      </c>
      <c r="AI199" s="169">
        <v>3599.5378545155072</v>
      </c>
      <c r="AJ199" s="169">
        <v>82955.977103940211</v>
      </c>
      <c r="AK199" s="169">
        <v>82955.977103940168</v>
      </c>
      <c r="AM199" s="15">
        <v>2</v>
      </c>
      <c r="AN199" s="169" t="str">
        <f>RevReqSumR!AB199</f>
        <v>Oct 2023 - Sep 2024</v>
      </c>
      <c r="AO199" s="276">
        <v>0</v>
      </c>
      <c r="AP199" s="8"/>
      <c r="AQ199" s="8">
        <f t="shared" si="73"/>
        <v>0</v>
      </c>
      <c r="AR199" s="8">
        <f t="shared" si="74"/>
        <v>0</v>
      </c>
      <c r="AS199" s="8">
        <f t="shared" si="75"/>
        <v>0</v>
      </c>
      <c r="AT199" s="8">
        <f t="shared" si="76"/>
        <v>657815.72999999986</v>
      </c>
      <c r="AU199" s="8">
        <v>0</v>
      </c>
      <c r="AW199" s="8">
        <f t="shared" si="77"/>
        <v>178408</v>
      </c>
      <c r="AX199" s="8">
        <f t="shared" si="78"/>
        <v>0</v>
      </c>
      <c r="AY199" s="8">
        <f t="shared" si="79"/>
        <v>836223.72999999986</v>
      </c>
      <c r="AZ199" s="8">
        <f t="shared" si="80"/>
        <v>0</v>
      </c>
      <c r="BB199" s="8">
        <f t="shared" si="84"/>
        <v>429204.37277845002</v>
      </c>
      <c r="BC199" s="8">
        <f t="shared" si="84"/>
        <v>10626.73116084</v>
      </c>
      <c r="BD199" s="8">
        <f t="shared" si="84"/>
        <v>396392.62606070994</v>
      </c>
      <c r="BE199" s="8">
        <f t="shared" si="81"/>
        <v>836223.73</v>
      </c>
      <c r="BF199" s="8">
        <f t="shared" si="82"/>
        <v>0</v>
      </c>
      <c r="BH199" s="8">
        <f t="shared" si="66"/>
        <v>90415.397103940209</v>
      </c>
      <c r="BI199" s="8">
        <f t="shared" si="67"/>
        <v>83060.537854515511</v>
      </c>
      <c r="BJ199" s="8">
        <f t="shared" si="68"/>
        <v>0</v>
      </c>
      <c r="BK199" s="8">
        <f t="shared" si="69"/>
        <v>83060.537854515511</v>
      </c>
      <c r="BL199" s="8">
        <f t="shared" si="70"/>
        <v>7354.8592494246986</v>
      </c>
      <c r="BM199" s="8">
        <f t="shared" si="71"/>
        <v>0</v>
      </c>
      <c r="BN199" s="8">
        <f>BW199*WACC!$H$10/12</f>
        <v>2387.8580589886265</v>
      </c>
      <c r="BO199" s="8">
        <f t="shared" si="58"/>
        <v>4967.0011904360726</v>
      </c>
      <c r="BP199" s="8">
        <f t="shared" si="59"/>
        <v>2040.6427690787559</v>
      </c>
      <c r="BQ199" s="8">
        <f t="shared" si="60"/>
        <v>2926.3584213573167</v>
      </c>
      <c r="BR199" s="8">
        <f>BW199*WACC!$H$11/12</f>
        <v>48.380101944774005</v>
      </c>
      <c r="BS199" s="8">
        <f t="shared" si="61"/>
        <v>2877.9783194125425</v>
      </c>
      <c r="BT199" s="8"/>
      <c r="BU199" s="8">
        <f t="shared" si="62"/>
        <v>7354.8592494246986</v>
      </c>
      <c r="BV199" s="8">
        <f t="shared" si="63"/>
        <v>7354.8592494246568</v>
      </c>
      <c r="BW199" s="8">
        <f t="shared" si="64"/>
        <v>908244.62</v>
      </c>
      <c r="BX199" s="8">
        <f>BW199*WACC!$H$12/12</f>
        <v>3498.0763389385124</v>
      </c>
      <c r="BY199" s="8">
        <f t="shared" si="65"/>
        <v>620.0980195259699</v>
      </c>
    </row>
    <row r="200" spans="1:77" hidden="1" outlineLevel="1" x14ac:dyDescent="0.2">
      <c r="A200">
        <f t="shared" si="57"/>
        <v>2024</v>
      </c>
      <c r="B200" s="247">
        <v>45536</v>
      </c>
      <c r="C200" s="169">
        <v>0</v>
      </c>
      <c r="D200" s="169">
        <v>0</v>
      </c>
      <c r="E200" s="169">
        <v>5300.8811239999995</v>
      </c>
      <c r="F200" s="169">
        <v>-789.37887600000079</v>
      </c>
      <c r="G200" s="169">
        <v>0</v>
      </c>
      <c r="H200" s="169">
        <v>6090.26</v>
      </c>
      <c r="I200" s="169">
        <v>6090.26</v>
      </c>
      <c r="J200" s="169">
        <v>0</v>
      </c>
      <c r="K200" s="169">
        <v>103628.48</v>
      </c>
      <c r="L200" s="169">
        <v>0</v>
      </c>
      <c r="M200" s="169">
        <v>6090.26</v>
      </c>
      <c r="N200" s="169">
        <v>97538.22</v>
      </c>
      <c r="O200" s="169">
        <v>0</v>
      </c>
      <c r="P200" s="169">
        <v>560277.51</v>
      </c>
      <c r="Q200" s="169">
        <v>560277.51</v>
      </c>
      <c r="R200" s="169">
        <v>50576</v>
      </c>
      <c r="S200" s="169">
        <v>0</v>
      </c>
      <c r="T200" s="169">
        <v>0</v>
      </c>
      <c r="U200" s="169">
        <v>228984</v>
      </c>
      <c r="V200" s="169">
        <v>1431.3761841095891</v>
      </c>
      <c r="W200" s="267">
        <v>0</v>
      </c>
      <c r="X200" s="169">
        <v>0</v>
      </c>
      <c r="Y200" s="169">
        <v>52974</v>
      </c>
      <c r="Z200" s="169">
        <v>0</v>
      </c>
      <c r="AA200" s="169">
        <v>0</v>
      </c>
      <c r="AB200" s="169">
        <v>0</v>
      </c>
      <c r="AC200" s="169">
        <v>0</v>
      </c>
      <c r="AD200" s="169">
        <v>0</v>
      </c>
      <c r="AE200" s="169">
        <v>0</v>
      </c>
      <c r="AF200" s="169">
        <v>0</v>
      </c>
      <c r="AG200" s="169">
        <v>0</v>
      </c>
      <c r="AH200" s="169">
        <v>0</v>
      </c>
      <c r="AI200" s="169">
        <v>3599.5378545155072</v>
      </c>
      <c r="AJ200" s="169">
        <v>57215.535162625092</v>
      </c>
      <c r="AK200" s="169">
        <v>57215.535162625092</v>
      </c>
      <c r="AM200" s="15">
        <v>2</v>
      </c>
      <c r="AN200" s="169" t="str">
        <f>RevReqSumR!AB200</f>
        <v>Oct 2023 - Sep 2024</v>
      </c>
      <c r="AO200" s="276">
        <v>0</v>
      </c>
      <c r="AP200" s="8"/>
      <c r="AQ200" s="8">
        <f t="shared" si="73"/>
        <v>0</v>
      </c>
      <c r="AR200" s="8">
        <f t="shared" si="74"/>
        <v>0</v>
      </c>
      <c r="AS200" s="8">
        <f t="shared" si="75"/>
        <v>0</v>
      </c>
      <c r="AT200" s="8">
        <f t="shared" si="76"/>
        <v>560277.51</v>
      </c>
      <c r="AU200" s="8">
        <v>0</v>
      </c>
      <c r="AW200" s="8">
        <f t="shared" si="77"/>
        <v>228984</v>
      </c>
      <c r="AX200" s="8">
        <f t="shared" si="78"/>
        <v>0</v>
      </c>
      <c r="AY200" s="8">
        <f t="shared" si="79"/>
        <v>789261.51</v>
      </c>
      <c r="AZ200" s="8">
        <f t="shared" si="80"/>
        <v>0</v>
      </c>
      <c r="BB200" s="8">
        <f t="shared" si="84"/>
        <v>405100.30893015006</v>
      </c>
      <c r="BC200" s="8">
        <f t="shared" si="84"/>
        <v>10029.935269080001</v>
      </c>
      <c r="BD200" s="8">
        <f t="shared" si="84"/>
        <v>374131.26580076996</v>
      </c>
      <c r="BE200" s="8">
        <f t="shared" si="81"/>
        <v>789261.51</v>
      </c>
      <c r="BF200" s="8">
        <f t="shared" si="82"/>
        <v>0</v>
      </c>
      <c r="BH200" s="8">
        <f t="shared" si="66"/>
        <v>63305.795162625094</v>
      </c>
      <c r="BI200" s="8">
        <f t="shared" si="67"/>
        <v>56573.537854515511</v>
      </c>
      <c r="BJ200" s="8">
        <f t="shared" si="68"/>
        <v>0</v>
      </c>
      <c r="BK200" s="8">
        <f t="shared" si="69"/>
        <v>56573.537854515511</v>
      </c>
      <c r="BL200" s="8">
        <f t="shared" si="70"/>
        <v>6732.2573081095834</v>
      </c>
      <c r="BM200" s="8">
        <f t="shared" si="71"/>
        <v>0</v>
      </c>
      <c r="BN200" s="8">
        <f>BW200*WACC!$H$10/12</f>
        <v>2198.508561270673</v>
      </c>
      <c r="BO200" s="8">
        <f t="shared" si="58"/>
        <v>4533.7487468389099</v>
      </c>
      <c r="BP200" s="8">
        <f t="shared" si="59"/>
        <v>1862.6453351512978</v>
      </c>
      <c r="BQ200" s="8">
        <f t="shared" si="60"/>
        <v>2671.1034116876122</v>
      </c>
      <c r="BR200" s="8">
        <f>BW200*WACC!$H$11/12</f>
        <v>44.543714782520993</v>
      </c>
      <c r="BS200" s="8">
        <f t="shared" si="61"/>
        <v>2626.5596969050912</v>
      </c>
      <c r="BT200" s="8"/>
      <c r="BU200" s="8">
        <f t="shared" si="62"/>
        <v>6732.2573081095834</v>
      </c>
      <c r="BV200" s="8">
        <f t="shared" si="63"/>
        <v>6732.2573081095888</v>
      </c>
      <c r="BW200" s="8">
        <f t="shared" si="64"/>
        <v>836223.72999999986</v>
      </c>
      <c r="BX200" s="8">
        <f>BW200*WACC!$H$12/12</f>
        <v>3220.6900867432682</v>
      </c>
      <c r="BY200" s="8">
        <f t="shared" si="65"/>
        <v>594.13038983817705</v>
      </c>
    </row>
    <row r="201" spans="1:77" hidden="1" outlineLevel="1" x14ac:dyDescent="0.2">
      <c r="A201">
        <f t="shared" si="57"/>
        <v>2024</v>
      </c>
      <c r="B201" s="247">
        <v>45566</v>
      </c>
      <c r="C201" s="169">
        <v>0</v>
      </c>
      <c r="D201" s="169">
        <v>0</v>
      </c>
      <c r="E201" s="169">
        <v>4514.8769879999991</v>
      </c>
      <c r="F201" s="169">
        <v>-672.33301200000085</v>
      </c>
      <c r="G201" s="169">
        <v>0</v>
      </c>
      <c r="H201" s="169">
        <v>5187.21</v>
      </c>
      <c r="I201" s="169">
        <v>5187.21</v>
      </c>
      <c r="J201" s="169">
        <v>0</v>
      </c>
      <c r="K201" s="169">
        <v>88825</v>
      </c>
      <c r="L201" s="169">
        <v>0</v>
      </c>
      <c r="M201" s="169">
        <v>5187.21</v>
      </c>
      <c r="N201" s="169">
        <v>83637.790000000008</v>
      </c>
      <c r="O201" s="169">
        <v>0</v>
      </c>
      <c r="P201" s="169">
        <v>476639.72</v>
      </c>
      <c r="Q201" s="169">
        <v>476639.72</v>
      </c>
      <c r="R201" s="169">
        <v>43384</v>
      </c>
      <c r="S201" s="169">
        <v>228984</v>
      </c>
      <c r="T201" s="169">
        <v>0</v>
      </c>
      <c r="U201" s="169">
        <v>43384</v>
      </c>
      <c r="V201" s="169">
        <v>1831.4460734246575</v>
      </c>
      <c r="W201" s="267">
        <v>720.51</v>
      </c>
      <c r="X201" s="169">
        <v>0</v>
      </c>
      <c r="Y201" s="169">
        <v>45441</v>
      </c>
      <c r="Z201" s="169">
        <v>0</v>
      </c>
      <c r="AA201" s="169">
        <v>0</v>
      </c>
      <c r="AB201" s="169">
        <v>0</v>
      </c>
      <c r="AC201" s="169">
        <v>0</v>
      </c>
      <c r="AD201" s="169">
        <v>0</v>
      </c>
      <c r="AE201" s="169">
        <v>0</v>
      </c>
      <c r="AF201" s="169">
        <v>0</v>
      </c>
      <c r="AG201" s="169">
        <v>0</v>
      </c>
      <c r="AH201" s="169">
        <v>0</v>
      </c>
      <c r="AI201" s="169">
        <v>2226.087416883086</v>
      </c>
      <c r="AJ201" s="169">
        <v>49546.710478307752</v>
      </c>
      <c r="AK201" s="169">
        <v>49546.710478307745</v>
      </c>
      <c r="AM201" s="15">
        <v>1</v>
      </c>
      <c r="AN201" s="169" t="str">
        <f>RevReqSumR!AB201</f>
        <v>Oct 2024 - Sep 2025</v>
      </c>
      <c r="AO201" s="276">
        <v>0</v>
      </c>
      <c r="AP201" s="8"/>
      <c r="AQ201" s="8">
        <f t="shared" si="73"/>
        <v>0</v>
      </c>
      <c r="AR201" s="8">
        <f t="shared" si="74"/>
        <v>0</v>
      </c>
      <c r="AS201" s="8">
        <f t="shared" si="75"/>
        <v>0</v>
      </c>
      <c r="AT201" s="8">
        <f t="shared" si="76"/>
        <v>476639.72</v>
      </c>
      <c r="AU201" s="8">
        <v>0</v>
      </c>
      <c r="AW201" s="8">
        <f t="shared" si="77"/>
        <v>43384</v>
      </c>
      <c r="AX201" s="8">
        <f t="shared" si="78"/>
        <v>0</v>
      </c>
      <c r="AY201" s="8">
        <f t="shared" si="79"/>
        <v>520023.72</v>
      </c>
      <c r="AZ201" s="8">
        <f t="shared" si="80"/>
        <v>0</v>
      </c>
      <c r="BB201" s="8">
        <f t="shared" si="84"/>
        <v>266909.97464580002</v>
      </c>
      <c r="BC201" s="8">
        <f t="shared" si="84"/>
        <v>6608.4614337599996</v>
      </c>
      <c r="BD201" s="8">
        <f t="shared" si="84"/>
        <v>246505.28392043998</v>
      </c>
      <c r="BE201" s="8">
        <f t="shared" si="81"/>
        <v>520023.72</v>
      </c>
      <c r="BF201" s="8">
        <f t="shared" si="82"/>
        <v>0</v>
      </c>
      <c r="BH201" s="8">
        <f t="shared" si="66"/>
        <v>54733.920478307751</v>
      </c>
      <c r="BI201" s="8">
        <f t="shared" si="67"/>
        <v>48387.597416883087</v>
      </c>
      <c r="BJ201" s="8">
        <f t="shared" si="68"/>
        <v>0</v>
      </c>
      <c r="BK201" s="8">
        <f t="shared" si="69"/>
        <v>48387.597416883087</v>
      </c>
      <c r="BL201" s="8">
        <f t="shared" si="70"/>
        <v>6346.323061424664</v>
      </c>
      <c r="BM201" s="8">
        <f t="shared" si="71"/>
        <v>0</v>
      </c>
      <c r="BN201" s="8">
        <f>BW201*WACC!$H$10/12</f>
        <v>2075.0405956745799</v>
      </c>
      <c r="BO201" s="8">
        <f t="shared" si="58"/>
        <v>4271.2824657500842</v>
      </c>
      <c r="BP201" s="8">
        <f t="shared" si="59"/>
        <v>1754.8136882287645</v>
      </c>
      <c r="BQ201" s="8">
        <f t="shared" si="60"/>
        <v>2516.4687775213197</v>
      </c>
      <c r="BR201" s="8">
        <f>BW201*WACC!$H$11/12</f>
        <v>42.042145336227001</v>
      </c>
      <c r="BS201" s="8">
        <f t="shared" si="61"/>
        <v>2474.4266321850928</v>
      </c>
      <c r="BT201" s="8"/>
      <c r="BU201" s="8">
        <f t="shared" si="62"/>
        <v>6346.323061424664</v>
      </c>
      <c r="BV201" s="8">
        <f t="shared" si="63"/>
        <v>6346.3230614246568</v>
      </c>
      <c r="BW201" s="8">
        <f t="shared" si="64"/>
        <v>789261.51</v>
      </c>
      <c r="BX201" s="8">
        <f>BW201*WACC!$H$12/12</f>
        <v>3039.8165346312562</v>
      </c>
      <c r="BY201" s="8">
        <f t="shared" si="65"/>
        <v>565.38990244616343</v>
      </c>
    </row>
    <row r="202" spans="1:77" hidden="1" outlineLevel="1" x14ac:dyDescent="0.2">
      <c r="A202">
        <f t="shared" si="57"/>
        <v>2024</v>
      </c>
      <c r="B202" s="247">
        <v>45597</v>
      </c>
      <c r="C202" s="169">
        <v>0</v>
      </c>
      <c r="D202" s="169">
        <v>0</v>
      </c>
      <c r="E202" s="169">
        <v>3840.9023359999992</v>
      </c>
      <c r="F202" s="169">
        <v>-571.9676640000007</v>
      </c>
      <c r="G202" s="169">
        <v>0</v>
      </c>
      <c r="H202" s="169">
        <v>4412.87</v>
      </c>
      <c r="I202" s="169">
        <v>4412.87</v>
      </c>
      <c r="J202" s="169">
        <v>0</v>
      </c>
      <c r="K202" s="169">
        <v>76950</v>
      </c>
      <c r="L202" s="169">
        <v>0</v>
      </c>
      <c r="M202" s="169">
        <v>4412.87</v>
      </c>
      <c r="N202" s="169">
        <v>72537.13</v>
      </c>
      <c r="O202" s="169">
        <v>0</v>
      </c>
      <c r="P202" s="169">
        <v>404102.58999999997</v>
      </c>
      <c r="Q202" s="169">
        <v>404102.58999999997</v>
      </c>
      <c r="R202" s="169">
        <v>37584</v>
      </c>
      <c r="S202" s="169">
        <v>0</v>
      </c>
      <c r="T202" s="169">
        <v>0</v>
      </c>
      <c r="U202" s="169">
        <v>80968</v>
      </c>
      <c r="V202" s="169">
        <v>354.77084054794523</v>
      </c>
      <c r="W202" s="267">
        <v>0</v>
      </c>
      <c r="X202" s="169">
        <v>0</v>
      </c>
      <c r="Y202" s="169">
        <v>39366</v>
      </c>
      <c r="Z202" s="169">
        <v>0</v>
      </c>
      <c r="AA202" s="169">
        <v>0</v>
      </c>
      <c r="AB202" s="169">
        <v>0</v>
      </c>
      <c r="AC202" s="169">
        <v>0</v>
      </c>
      <c r="AD202" s="169">
        <v>0</v>
      </c>
      <c r="AE202" s="169">
        <v>0</v>
      </c>
      <c r="AF202" s="169">
        <v>0</v>
      </c>
      <c r="AG202" s="169">
        <v>0</v>
      </c>
      <c r="AH202" s="169">
        <v>0</v>
      </c>
      <c r="AI202" s="169">
        <v>2226.087416883086</v>
      </c>
      <c r="AJ202" s="169">
        <v>41374.890593431031</v>
      </c>
      <c r="AK202" s="169">
        <v>41374.890593431031</v>
      </c>
      <c r="AM202" s="15">
        <v>2</v>
      </c>
      <c r="AN202" s="169" t="str">
        <f>RevReqSumR!AB202</f>
        <v>Oct 2024 - Sep 2025</v>
      </c>
      <c r="AO202" s="276">
        <v>0</v>
      </c>
      <c r="AP202" s="8"/>
      <c r="AQ202" s="8">
        <f t="shared" si="73"/>
        <v>0</v>
      </c>
      <c r="AR202" s="8">
        <f t="shared" si="74"/>
        <v>0</v>
      </c>
      <c r="AS202" s="8">
        <f t="shared" si="75"/>
        <v>0</v>
      </c>
      <c r="AT202" s="8">
        <f t="shared" si="76"/>
        <v>404102.58999999997</v>
      </c>
      <c r="AU202" s="8">
        <v>0</v>
      </c>
      <c r="AW202" s="8">
        <f t="shared" si="77"/>
        <v>80968</v>
      </c>
      <c r="AX202" s="8">
        <f t="shared" si="78"/>
        <v>0</v>
      </c>
      <c r="AY202" s="8">
        <f t="shared" si="79"/>
        <v>485070.58999999997</v>
      </c>
      <c r="AZ202" s="8">
        <f t="shared" si="80"/>
        <v>0</v>
      </c>
      <c r="BB202" s="8">
        <f t="shared" si="84"/>
        <v>248969.75637635004</v>
      </c>
      <c r="BC202" s="8">
        <f t="shared" si="84"/>
        <v>6164.2770577199999</v>
      </c>
      <c r="BD202" s="8">
        <f t="shared" si="84"/>
        <v>229936.55656592996</v>
      </c>
      <c r="BE202" s="8">
        <f t="shared" si="81"/>
        <v>485070.58999999997</v>
      </c>
      <c r="BF202" s="8">
        <f t="shared" si="82"/>
        <v>0</v>
      </c>
      <c r="BH202" s="8">
        <f t="shared" si="66"/>
        <v>45787.760593431034</v>
      </c>
      <c r="BI202" s="8">
        <f t="shared" si="67"/>
        <v>41592.087416883085</v>
      </c>
      <c r="BJ202" s="8">
        <f t="shared" si="68"/>
        <v>0</v>
      </c>
      <c r="BK202" s="8">
        <f t="shared" si="69"/>
        <v>41592.087416883085</v>
      </c>
      <c r="BL202" s="8">
        <f t="shared" si="70"/>
        <v>4195.673176547949</v>
      </c>
      <c r="BM202" s="8">
        <f t="shared" si="71"/>
        <v>0</v>
      </c>
      <c r="BN202" s="8">
        <f>BW202*WACC!$H$10/12</f>
        <v>1367.1898553797598</v>
      </c>
      <c r="BO202" s="8">
        <f t="shared" si="58"/>
        <v>2828.4833211681889</v>
      </c>
      <c r="BP202" s="8">
        <f t="shared" si="59"/>
        <v>1162.0540876687387</v>
      </c>
      <c r="BQ202" s="8">
        <f t="shared" si="60"/>
        <v>1666.4292334994502</v>
      </c>
      <c r="BR202" s="8">
        <f>BW202*WACC!$H$11/12</f>
        <v>27.700467509844</v>
      </c>
      <c r="BS202" s="8">
        <f t="shared" si="61"/>
        <v>1638.7287659896062</v>
      </c>
      <c r="BT202" s="8"/>
      <c r="BU202" s="8">
        <f t="shared" si="62"/>
        <v>4195.673176547949</v>
      </c>
      <c r="BV202" s="8">
        <f t="shared" si="63"/>
        <v>4195.6731765479444</v>
      </c>
      <c r="BW202" s="8">
        <f t="shared" si="64"/>
        <v>520023.72</v>
      </c>
      <c r="BX202" s="8">
        <f>BW202*WACC!$H$12/12</f>
        <v>2002.8554318535751</v>
      </c>
      <c r="BY202" s="8">
        <f t="shared" si="65"/>
        <v>364.12666586396881</v>
      </c>
    </row>
    <row r="203" spans="1:77" hidden="1" outlineLevel="1" x14ac:dyDescent="0.2">
      <c r="A203">
        <f t="shared" ref="A203:A263" si="85">YEAR(B203)</f>
        <v>2024</v>
      </c>
      <c r="B203" s="247">
        <v>45627</v>
      </c>
      <c r="C203" s="169">
        <v>0</v>
      </c>
      <c r="D203" s="169">
        <v>0</v>
      </c>
      <c r="E203" s="169">
        <v>3256.386892</v>
      </c>
      <c r="F203" s="169">
        <v>-484.92310800000052</v>
      </c>
      <c r="G203" s="169">
        <v>0</v>
      </c>
      <c r="H203" s="169">
        <v>3741.3100000000004</v>
      </c>
      <c r="I203" s="169">
        <v>3741.3100000000004</v>
      </c>
      <c r="J203" s="169">
        <v>0</v>
      </c>
      <c r="K203" s="169">
        <v>64125</v>
      </c>
      <c r="L203" s="169">
        <v>0</v>
      </c>
      <c r="M203" s="169">
        <v>3741.3100000000004</v>
      </c>
      <c r="N203" s="169">
        <v>60383.69</v>
      </c>
      <c r="O203" s="169">
        <v>0</v>
      </c>
      <c r="P203" s="169">
        <v>343718.89999999997</v>
      </c>
      <c r="Q203" s="169">
        <v>343718.89999999997</v>
      </c>
      <c r="R203" s="169">
        <v>31320</v>
      </c>
      <c r="S203" s="169">
        <v>80968</v>
      </c>
      <c r="T203" s="169">
        <v>0</v>
      </c>
      <c r="U203" s="169">
        <v>31320</v>
      </c>
      <c r="V203" s="169">
        <v>651.82688219178078</v>
      </c>
      <c r="W203" s="267">
        <v>254.76999999999998</v>
      </c>
      <c r="X203" s="169">
        <v>0</v>
      </c>
      <c r="Y203" s="169">
        <v>32805</v>
      </c>
      <c r="Z203" s="169">
        <v>0</v>
      </c>
      <c r="AA203" s="169">
        <v>0</v>
      </c>
      <c r="AB203" s="169">
        <v>0</v>
      </c>
      <c r="AC203" s="169">
        <v>0</v>
      </c>
      <c r="AD203" s="169">
        <v>0</v>
      </c>
      <c r="AE203" s="169">
        <v>0</v>
      </c>
      <c r="AF203" s="169">
        <v>0</v>
      </c>
      <c r="AG203" s="169">
        <v>0</v>
      </c>
      <c r="AH203" s="169">
        <v>0</v>
      </c>
      <c r="AI203" s="169">
        <v>2226.087416883086</v>
      </c>
      <c r="AJ203" s="169">
        <v>35452.76119107486</v>
      </c>
      <c r="AK203" s="169">
        <v>35452.761191074867</v>
      </c>
      <c r="AM203" s="15">
        <v>2</v>
      </c>
      <c r="AN203" s="169" t="str">
        <f>RevReqSumR!AB203</f>
        <v>Oct 2024 - Sep 2025</v>
      </c>
      <c r="AO203" s="276">
        <v>0</v>
      </c>
      <c r="AP203" s="8"/>
      <c r="AQ203" s="8">
        <f t="shared" si="73"/>
        <v>0</v>
      </c>
      <c r="AR203" s="8">
        <f t="shared" si="74"/>
        <v>0</v>
      </c>
      <c r="AS203" s="8">
        <f t="shared" si="75"/>
        <v>0</v>
      </c>
      <c r="AT203" s="8">
        <f t="shared" si="76"/>
        <v>343718.89999999997</v>
      </c>
      <c r="AU203" s="8">
        <v>0</v>
      </c>
      <c r="AW203" s="8">
        <f t="shared" si="77"/>
        <v>31320</v>
      </c>
      <c r="AX203" s="8">
        <f t="shared" si="78"/>
        <v>0</v>
      </c>
      <c r="AY203" s="8">
        <f t="shared" si="79"/>
        <v>375038.89999999997</v>
      </c>
      <c r="AZ203" s="8">
        <f t="shared" si="80"/>
        <v>0</v>
      </c>
      <c r="BB203" s="8">
        <f t="shared" si="84"/>
        <v>192494.34100850002</v>
      </c>
      <c r="BC203" s="8">
        <f t="shared" si="84"/>
        <v>4765.9943411999993</v>
      </c>
      <c r="BD203" s="8">
        <f t="shared" si="84"/>
        <v>177778.56465029999</v>
      </c>
      <c r="BE203" s="8">
        <f t="shared" si="81"/>
        <v>375038.9</v>
      </c>
      <c r="BF203" s="8">
        <f t="shared" si="82"/>
        <v>0</v>
      </c>
      <c r="BH203" s="8">
        <f t="shared" si="66"/>
        <v>39194.071191074858</v>
      </c>
      <c r="BI203" s="8">
        <f t="shared" si="67"/>
        <v>35285.857416883089</v>
      </c>
      <c r="BJ203" s="8">
        <f t="shared" si="68"/>
        <v>0</v>
      </c>
      <c r="BK203" s="8">
        <f t="shared" si="69"/>
        <v>35285.857416883089</v>
      </c>
      <c r="BL203" s="8">
        <f t="shared" si="70"/>
        <v>3908.2137741917686</v>
      </c>
      <c r="BM203" s="8">
        <f t="shared" si="71"/>
        <v>0</v>
      </c>
      <c r="BN203" s="8">
        <f>BW203*WACC!$H$10/12</f>
        <v>1275.2948842238866</v>
      </c>
      <c r="BO203" s="8">
        <f t="shared" si="58"/>
        <v>2632.918889967882</v>
      </c>
      <c r="BP203" s="8">
        <f t="shared" si="59"/>
        <v>1081.7083967544047</v>
      </c>
      <c r="BQ203" s="8">
        <f t="shared" si="60"/>
        <v>1551.2104932134773</v>
      </c>
      <c r="BR203" s="8">
        <f>BW203*WACC!$H$11/12</f>
        <v>25.838594666942999</v>
      </c>
      <c r="BS203" s="8">
        <f t="shared" si="61"/>
        <v>1525.3718985465343</v>
      </c>
      <c r="BT203" s="8"/>
      <c r="BU203" s="8">
        <f t="shared" si="62"/>
        <v>3908.2137741917686</v>
      </c>
      <c r="BV203" s="8">
        <f t="shared" si="63"/>
        <v>3908.2137741917809</v>
      </c>
      <c r="BW203" s="8">
        <f t="shared" si="64"/>
        <v>485070.58999999997</v>
      </c>
      <c r="BX203" s="8">
        <f>BW203*WACC!$H$12/12</f>
        <v>1868.2345220981813</v>
      </c>
      <c r="BY203" s="8">
        <f t="shared" si="65"/>
        <v>342.86262355164695</v>
      </c>
    </row>
    <row r="204" spans="1:77" hidden="1" outlineLevel="1" x14ac:dyDescent="0.2">
      <c r="A204">
        <f t="shared" si="85"/>
        <v>2025</v>
      </c>
      <c r="B204" s="247">
        <v>45658</v>
      </c>
      <c r="C204" s="169">
        <v>0</v>
      </c>
      <c r="D204" s="169">
        <v>0</v>
      </c>
      <c r="E204" s="169">
        <v>2626.7832759999992</v>
      </c>
      <c r="F204" s="169">
        <v>-391.16672400000039</v>
      </c>
      <c r="G204" s="169">
        <v>0</v>
      </c>
      <c r="H204" s="169">
        <v>3017.95</v>
      </c>
      <c r="I204" s="169">
        <v>3017.95</v>
      </c>
      <c r="J204" s="169">
        <v>0</v>
      </c>
      <c r="K204" s="169">
        <v>17100</v>
      </c>
      <c r="L204" s="169">
        <v>0</v>
      </c>
      <c r="M204" s="169">
        <v>3017.95</v>
      </c>
      <c r="N204" s="169">
        <v>14082.05</v>
      </c>
      <c r="O204" s="169">
        <v>0</v>
      </c>
      <c r="P204" s="169">
        <v>311890.21999999997</v>
      </c>
      <c r="Q204" s="169">
        <v>311890.21999999997</v>
      </c>
      <c r="R204" s="169">
        <v>8352</v>
      </c>
      <c r="S204" s="169">
        <v>0</v>
      </c>
      <c r="T204" s="169">
        <v>0</v>
      </c>
      <c r="U204" s="169">
        <v>39672</v>
      </c>
      <c r="V204" s="169">
        <v>259.44000657534247</v>
      </c>
      <c r="W204" s="267">
        <v>0</v>
      </c>
      <c r="X204" s="169">
        <v>0</v>
      </c>
      <c r="Y204" s="169">
        <v>8748</v>
      </c>
      <c r="Z204" s="169">
        <v>0</v>
      </c>
      <c r="AA204" s="169">
        <v>0</v>
      </c>
      <c r="AB204" s="169">
        <v>0</v>
      </c>
      <c r="AC204" s="169">
        <v>0</v>
      </c>
      <c r="AD204" s="169">
        <v>0</v>
      </c>
      <c r="AE204" s="169">
        <v>0</v>
      </c>
      <c r="AF204" s="169">
        <v>0</v>
      </c>
      <c r="AG204" s="169">
        <v>0</v>
      </c>
      <c r="AH204" s="169">
        <v>0</v>
      </c>
      <c r="AI204" s="169">
        <v>2226.087416883086</v>
      </c>
      <c r="AJ204" s="169">
        <v>10842.360699458426</v>
      </c>
      <c r="AK204" s="169">
        <v>10842.36069945843</v>
      </c>
      <c r="AM204" s="15">
        <v>2</v>
      </c>
      <c r="AN204" s="169" t="str">
        <f>RevReqSumR!AB204</f>
        <v>Oct 2024 - Sep 2025</v>
      </c>
      <c r="AO204" s="276">
        <v>0</v>
      </c>
      <c r="AP204" s="8"/>
      <c r="AQ204" s="8">
        <f t="shared" si="73"/>
        <v>0</v>
      </c>
      <c r="AR204" s="8">
        <f t="shared" si="74"/>
        <v>0</v>
      </c>
      <c r="AS204" s="8">
        <f t="shared" si="75"/>
        <v>0</v>
      </c>
      <c r="AT204" s="8">
        <f t="shared" si="76"/>
        <v>311890.21999999997</v>
      </c>
      <c r="AU204" s="8">
        <v>0</v>
      </c>
      <c r="AW204" s="8">
        <f t="shared" si="77"/>
        <v>39672</v>
      </c>
      <c r="AX204" s="8">
        <f t="shared" si="78"/>
        <v>0</v>
      </c>
      <c r="AY204" s="8">
        <f t="shared" si="79"/>
        <v>351562.22</v>
      </c>
      <c r="AZ204" s="8">
        <f t="shared" si="80"/>
        <v>0</v>
      </c>
      <c r="BB204" s="8">
        <f t="shared" si="84"/>
        <v>180444.58284830002</v>
      </c>
      <c r="BC204" s="8">
        <f t="shared" si="84"/>
        <v>4467.6526917599995</v>
      </c>
      <c r="BD204" s="8">
        <f t="shared" si="84"/>
        <v>166649.98445993997</v>
      </c>
      <c r="BE204" s="8">
        <f t="shared" si="81"/>
        <v>351562.22</v>
      </c>
      <c r="BF204" s="8">
        <f t="shared" si="82"/>
        <v>0</v>
      </c>
      <c r="BH204" s="8">
        <f t="shared" si="66"/>
        <v>13860.310699458427</v>
      </c>
      <c r="BI204" s="8">
        <f t="shared" si="67"/>
        <v>10974.087416883085</v>
      </c>
      <c r="BJ204" s="8">
        <f t="shared" si="68"/>
        <v>0</v>
      </c>
      <c r="BK204" s="8">
        <f t="shared" si="69"/>
        <v>10974.087416883085</v>
      </c>
      <c r="BL204" s="8">
        <f t="shared" si="70"/>
        <v>2886.2232825753417</v>
      </c>
      <c r="BM204" s="8">
        <f t="shared" si="71"/>
        <v>0</v>
      </c>
      <c r="BN204" s="8">
        <f>BW204*WACC!$H$10/12</f>
        <v>986.01152165286658</v>
      </c>
      <c r="BO204" s="8">
        <f t="shared" si="58"/>
        <v>1900.2117609224752</v>
      </c>
      <c r="BP204" s="8">
        <f t="shared" si="59"/>
        <v>780.68299985738963</v>
      </c>
      <c r="BQ204" s="8">
        <f t="shared" si="60"/>
        <v>1119.5287610650855</v>
      </c>
      <c r="BR204" s="8">
        <f>BW204*WACC!$H$11/12</f>
        <v>19.977459613529998</v>
      </c>
      <c r="BS204" s="8">
        <f t="shared" si="61"/>
        <v>1099.5513014515554</v>
      </c>
      <c r="BT204" s="8"/>
      <c r="BU204" s="8">
        <f t="shared" si="62"/>
        <v>2886.2232825753417</v>
      </c>
      <c r="BV204" s="8">
        <f t="shared" si="63"/>
        <v>2886.2232825753417</v>
      </c>
      <c r="BW204" s="8">
        <f t="shared" si="64"/>
        <v>375038.89999999997</v>
      </c>
      <c r="BX204" s="8">
        <f>BW204*WACC!$H$12/12</f>
        <v>1444.4508377836873</v>
      </c>
      <c r="BY204" s="8">
        <f t="shared" si="65"/>
        <v>344.8995363321319</v>
      </c>
    </row>
    <row r="205" spans="1:77" hidden="1" outlineLevel="1" x14ac:dyDescent="0.2">
      <c r="A205">
        <f t="shared" si="85"/>
        <v>2025</v>
      </c>
      <c r="B205" s="247">
        <v>45689</v>
      </c>
      <c r="C205" s="169">
        <v>0</v>
      </c>
      <c r="D205" s="169">
        <v>0</v>
      </c>
      <c r="E205" s="169">
        <v>2513.3017359999999</v>
      </c>
      <c r="F205" s="169">
        <v>-374.26826400000039</v>
      </c>
      <c r="G205" s="169">
        <v>0</v>
      </c>
      <c r="H205" s="169">
        <v>2887.57</v>
      </c>
      <c r="I205" s="169">
        <v>2887.57</v>
      </c>
      <c r="J205" s="169">
        <v>0</v>
      </c>
      <c r="K205" s="169">
        <v>14725</v>
      </c>
      <c r="L205" s="169">
        <v>0</v>
      </c>
      <c r="M205" s="169">
        <v>2887.57</v>
      </c>
      <c r="N205" s="169">
        <v>11837.43</v>
      </c>
      <c r="O205" s="169">
        <v>0</v>
      </c>
      <c r="P205" s="169">
        <v>300052.78999999998</v>
      </c>
      <c r="Q205" s="169">
        <v>300052.78999999998</v>
      </c>
      <c r="R205" s="169">
        <v>7192</v>
      </c>
      <c r="S205" s="169">
        <v>0</v>
      </c>
      <c r="T205" s="169">
        <v>0</v>
      </c>
      <c r="U205" s="169">
        <v>46864</v>
      </c>
      <c r="V205" s="169">
        <v>296.19554410958898</v>
      </c>
      <c r="W205" s="267">
        <v>0</v>
      </c>
      <c r="X205" s="169">
        <v>0</v>
      </c>
      <c r="Y205" s="169">
        <v>7533</v>
      </c>
      <c r="Z205" s="169">
        <v>0</v>
      </c>
      <c r="AA205" s="169">
        <v>0</v>
      </c>
      <c r="AB205" s="169">
        <v>0</v>
      </c>
      <c r="AC205" s="169">
        <v>0</v>
      </c>
      <c r="AD205" s="169">
        <v>0</v>
      </c>
      <c r="AE205" s="169">
        <v>0</v>
      </c>
      <c r="AF205" s="169">
        <v>0</v>
      </c>
      <c r="AG205" s="169">
        <v>0</v>
      </c>
      <c r="AH205" s="169">
        <v>0</v>
      </c>
      <c r="AI205" s="169">
        <v>2226.087416883086</v>
      </c>
      <c r="AJ205" s="169">
        <v>9681.0146969926755</v>
      </c>
      <c r="AK205" s="169">
        <v>9681.0146969926755</v>
      </c>
      <c r="AM205" s="15">
        <v>2</v>
      </c>
      <c r="AN205" s="169" t="str">
        <f>RevReqSumR!AB205</f>
        <v>Oct 2024 - Sep 2025</v>
      </c>
      <c r="AO205" s="276">
        <v>0</v>
      </c>
      <c r="AP205" s="8"/>
      <c r="AQ205" s="8">
        <f t="shared" si="73"/>
        <v>0</v>
      </c>
      <c r="AR205" s="8">
        <f t="shared" si="74"/>
        <v>0</v>
      </c>
      <c r="AS205" s="8">
        <f t="shared" si="75"/>
        <v>0</v>
      </c>
      <c r="AT205" s="8">
        <f t="shared" si="76"/>
        <v>300052.78999999998</v>
      </c>
      <c r="AU205" s="8">
        <v>0</v>
      </c>
      <c r="AW205" s="8">
        <f t="shared" si="77"/>
        <v>46864</v>
      </c>
      <c r="AX205" s="8">
        <f t="shared" si="78"/>
        <v>0</v>
      </c>
      <c r="AY205" s="8">
        <f t="shared" si="79"/>
        <v>346916.79</v>
      </c>
      <c r="AZ205" s="8">
        <f t="shared" si="80"/>
        <v>0</v>
      </c>
      <c r="BB205" s="8">
        <f t="shared" si="84"/>
        <v>178060.24621935003</v>
      </c>
      <c r="BC205" s="8">
        <f t="shared" si="84"/>
        <v>4408.6185673199998</v>
      </c>
      <c r="BD205" s="8">
        <f t="shared" si="84"/>
        <v>164447.92521332999</v>
      </c>
      <c r="BE205" s="8">
        <f t="shared" si="81"/>
        <v>346916.79000000004</v>
      </c>
      <c r="BF205" s="8">
        <f t="shared" si="82"/>
        <v>0</v>
      </c>
      <c r="BH205" s="8">
        <f t="shared" si="66"/>
        <v>12568.584696992675</v>
      </c>
      <c r="BI205" s="8">
        <f t="shared" si="67"/>
        <v>9759.0874168830851</v>
      </c>
      <c r="BJ205" s="8">
        <f t="shared" si="68"/>
        <v>0</v>
      </c>
      <c r="BK205" s="8">
        <f t="shared" si="69"/>
        <v>9759.0874168830851</v>
      </c>
      <c r="BL205" s="8">
        <f t="shared" si="70"/>
        <v>2809.4972801095901</v>
      </c>
      <c r="BM205" s="8">
        <f t="shared" si="71"/>
        <v>0</v>
      </c>
      <c r="BN205" s="8">
        <f>BW205*WACC!$H$10/12</f>
        <v>924.28918572942655</v>
      </c>
      <c r="BO205" s="8">
        <f t="shared" si="58"/>
        <v>1885.2080943801634</v>
      </c>
      <c r="BP205" s="8">
        <f t="shared" si="59"/>
        <v>774.51889349514624</v>
      </c>
      <c r="BQ205" s="8">
        <f t="shared" si="60"/>
        <v>1110.6892008850173</v>
      </c>
      <c r="BR205" s="8">
        <f>BW205*WACC!$H$11/12</f>
        <v>18.726910866293998</v>
      </c>
      <c r="BS205" s="8">
        <f t="shared" si="61"/>
        <v>1091.9622900187233</v>
      </c>
      <c r="BT205" s="8"/>
      <c r="BU205" s="8">
        <f t="shared" si="62"/>
        <v>2809.4972801095901</v>
      </c>
      <c r="BV205" s="8">
        <f t="shared" si="63"/>
        <v>2809.4972801095887</v>
      </c>
      <c r="BW205" s="8">
        <f t="shared" si="64"/>
        <v>351562.22</v>
      </c>
      <c r="BX205" s="8">
        <f>BW205*WACC!$H$12/12</f>
        <v>1354.0311237370124</v>
      </c>
      <c r="BY205" s="8">
        <f t="shared" si="65"/>
        <v>262.06883371828917</v>
      </c>
    </row>
    <row r="206" spans="1:77" hidden="1" outlineLevel="1" x14ac:dyDescent="0.2">
      <c r="A206">
        <f t="shared" si="85"/>
        <v>2025</v>
      </c>
      <c r="B206" s="247">
        <v>45717</v>
      </c>
      <c r="C206" s="169">
        <v>0</v>
      </c>
      <c r="D206" s="169">
        <v>0</v>
      </c>
      <c r="E206" s="169">
        <v>2417.9166519999994</v>
      </c>
      <c r="F206" s="169">
        <v>-360.06334800000042</v>
      </c>
      <c r="G206" s="169">
        <v>0</v>
      </c>
      <c r="H206" s="169">
        <v>2777.98</v>
      </c>
      <c r="I206" s="169">
        <v>2777.98</v>
      </c>
      <c r="J206" s="169">
        <v>0</v>
      </c>
      <c r="K206" s="169">
        <v>18050</v>
      </c>
      <c r="L206" s="169">
        <v>0</v>
      </c>
      <c r="M206" s="169">
        <v>2777.98</v>
      </c>
      <c r="N206" s="169">
        <v>15272.019999999999</v>
      </c>
      <c r="O206" s="169">
        <v>0</v>
      </c>
      <c r="P206" s="169">
        <v>284780.77</v>
      </c>
      <c r="Q206" s="169">
        <v>284780.77</v>
      </c>
      <c r="R206" s="169">
        <v>8816</v>
      </c>
      <c r="S206" s="169">
        <v>46864</v>
      </c>
      <c r="T206" s="169">
        <v>0</v>
      </c>
      <c r="U206" s="169">
        <v>8816</v>
      </c>
      <c r="V206" s="169">
        <v>374.80814027397253</v>
      </c>
      <c r="W206" s="267">
        <v>147.46</v>
      </c>
      <c r="X206" s="169">
        <v>0</v>
      </c>
      <c r="Y206" s="169">
        <v>9234</v>
      </c>
      <c r="Z206" s="169">
        <v>0</v>
      </c>
      <c r="AA206" s="169">
        <v>0</v>
      </c>
      <c r="AB206" s="169">
        <v>0</v>
      </c>
      <c r="AC206" s="169">
        <v>0</v>
      </c>
      <c r="AD206" s="169">
        <v>0</v>
      </c>
      <c r="AE206" s="169">
        <v>0</v>
      </c>
      <c r="AF206" s="169">
        <v>0</v>
      </c>
      <c r="AG206" s="169">
        <v>0</v>
      </c>
      <c r="AH206" s="169">
        <v>0</v>
      </c>
      <c r="AI206" s="169">
        <v>2226.087416883086</v>
      </c>
      <c r="AJ206" s="169">
        <v>11622.292209157058</v>
      </c>
      <c r="AK206" s="169">
        <v>11622.292209157058</v>
      </c>
      <c r="AM206" s="15">
        <v>1</v>
      </c>
      <c r="AN206" s="169" t="str">
        <f>RevReqSumR!AB206</f>
        <v>Oct 2024 - Sep 2025</v>
      </c>
      <c r="AO206" s="276">
        <v>0</v>
      </c>
      <c r="AP206" s="8"/>
      <c r="AQ206" s="8">
        <f t="shared" si="73"/>
        <v>0</v>
      </c>
      <c r="AR206" s="8">
        <f t="shared" si="74"/>
        <v>0</v>
      </c>
      <c r="AS206" s="8">
        <f t="shared" si="75"/>
        <v>0</v>
      </c>
      <c r="AT206" s="8">
        <f t="shared" si="76"/>
        <v>284780.77</v>
      </c>
      <c r="AU206" s="8">
        <v>0</v>
      </c>
      <c r="AW206" s="8">
        <f t="shared" si="77"/>
        <v>8816</v>
      </c>
      <c r="AX206" s="8">
        <f t="shared" si="78"/>
        <v>0</v>
      </c>
      <c r="AY206" s="8">
        <f t="shared" si="79"/>
        <v>293596.77</v>
      </c>
      <c r="AZ206" s="8">
        <f t="shared" si="80"/>
        <v>0</v>
      </c>
      <c r="BB206" s="8">
        <f t="shared" si="84"/>
        <v>150692.94615405003</v>
      </c>
      <c r="BC206" s="8">
        <f t="shared" si="84"/>
        <v>3731.0277531600004</v>
      </c>
      <c r="BD206" s="8">
        <f t="shared" si="84"/>
        <v>139172.79609279</v>
      </c>
      <c r="BE206" s="8">
        <f t="shared" si="81"/>
        <v>293596.77</v>
      </c>
      <c r="BF206" s="8">
        <f t="shared" si="82"/>
        <v>0</v>
      </c>
      <c r="BH206" s="8">
        <f t="shared" si="66"/>
        <v>14400.272209157058</v>
      </c>
      <c r="BI206" s="8">
        <f t="shared" si="67"/>
        <v>11607.547416883086</v>
      </c>
      <c r="BJ206" s="8">
        <f t="shared" si="68"/>
        <v>0</v>
      </c>
      <c r="BK206" s="8">
        <f t="shared" si="69"/>
        <v>11607.547416883086</v>
      </c>
      <c r="BL206" s="8">
        <f t="shared" si="70"/>
        <v>2792.7247922739716</v>
      </c>
      <c r="BM206" s="8">
        <f t="shared" si="71"/>
        <v>0</v>
      </c>
      <c r="BN206" s="8">
        <f>BW206*WACC!$H$10/12</f>
        <v>912.0759259768198</v>
      </c>
      <c r="BO206" s="8">
        <f t="shared" si="58"/>
        <v>1880.6488662971519</v>
      </c>
      <c r="BP206" s="8">
        <f t="shared" si="59"/>
        <v>772.64578022952185</v>
      </c>
      <c r="BQ206" s="8">
        <f t="shared" si="60"/>
        <v>1108.0030860676302</v>
      </c>
      <c r="BR206" s="8">
        <f>BW206*WACC!$H$11/12</f>
        <v>18.479459494682999</v>
      </c>
      <c r="BS206" s="8">
        <f t="shared" si="61"/>
        <v>1089.5236265729473</v>
      </c>
      <c r="BT206" s="8"/>
      <c r="BU206" s="8">
        <f t="shared" si="62"/>
        <v>2792.7247922739716</v>
      </c>
      <c r="BV206" s="8">
        <f t="shared" si="63"/>
        <v>2792.7247922739721</v>
      </c>
      <c r="BW206" s="8">
        <f t="shared" si="64"/>
        <v>346916.79</v>
      </c>
      <c r="BX206" s="8">
        <f>BW206*WACC!$H$12/12</f>
        <v>1336.1393923583062</v>
      </c>
      <c r="BY206" s="8">
        <f t="shared" si="65"/>
        <v>246.61576578535892</v>
      </c>
    </row>
    <row r="207" spans="1:77" hidden="1" outlineLevel="1" x14ac:dyDescent="0.2">
      <c r="A207">
        <f t="shared" si="85"/>
        <v>2025</v>
      </c>
      <c r="B207" s="247">
        <v>45748</v>
      </c>
      <c r="C207" s="169">
        <v>0</v>
      </c>
      <c r="D207" s="169">
        <v>0</v>
      </c>
      <c r="E207" s="169">
        <v>2294.8530759999994</v>
      </c>
      <c r="F207" s="169">
        <v>-341.73692400000044</v>
      </c>
      <c r="G207" s="169">
        <v>0</v>
      </c>
      <c r="H207" s="169">
        <v>2636.5899999999997</v>
      </c>
      <c r="I207" s="169">
        <v>2636.5899999999997</v>
      </c>
      <c r="J207" s="169">
        <v>0</v>
      </c>
      <c r="K207" s="169">
        <v>24225</v>
      </c>
      <c r="L207" s="169">
        <v>0</v>
      </c>
      <c r="M207" s="169">
        <v>2636.5899999999997</v>
      </c>
      <c r="N207" s="169">
        <v>21588.41</v>
      </c>
      <c r="O207" s="169">
        <v>0</v>
      </c>
      <c r="P207" s="169">
        <v>263192.36</v>
      </c>
      <c r="Q207" s="169">
        <v>263192.36</v>
      </c>
      <c r="R207" s="169">
        <v>11832</v>
      </c>
      <c r="S207" s="169">
        <v>0</v>
      </c>
      <c r="T207" s="169">
        <v>0</v>
      </c>
      <c r="U207" s="169">
        <v>20648</v>
      </c>
      <c r="V207" s="169">
        <v>73.203754520547946</v>
      </c>
      <c r="W207" s="267">
        <v>0</v>
      </c>
      <c r="X207" s="169">
        <v>0</v>
      </c>
      <c r="Y207" s="169">
        <v>12393</v>
      </c>
      <c r="Z207" s="169">
        <v>0</v>
      </c>
      <c r="AA207" s="169">
        <v>0</v>
      </c>
      <c r="AB207" s="169">
        <v>0</v>
      </c>
      <c r="AC207" s="169">
        <v>0</v>
      </c>
      <c r="AD207" s="169">
        <v>0</v>
      </c>
      <c r="AE207" s="169">
        <v>0</v>
      </c>
      <c r="AF207" s="169">
        <v>0</v>
      </c>
      <c r="AG207" s="169">
        <v>0</v>
      </c>
      <c r="AH207" s="169">
        <v>0</v>
      </c>
      <c r="AI207" s="169">
        <v>2226.087416883086</v>
      </c>
      <c r="AJ207" s="169">
        <v>14350.554247403634</v>
      </c>
      <c r="AK207" s="169">
        <v>14350.554247403634</v>
      </c>
      <c r="AM207" s="15">
        <v>2</v>
      </c>
      <c r="AN207" s="169" t="str">
        <f>RevReqSumR!AB207</f>
        <v>Oct 2024 - Sep 2025</v>
      </c>
      <c r="AO207" s="276">
        <v>0</v>
      </c>
      <c r="AP207" s="8"/>
      <c r="AQ207" s="8">
        <f t="shared" si="73"/>
        <v>0</v>
      </c>
      <c r="AR207" s="8">
        <f t="shared" si="74"/>
        <v>0</v>
      </c>
      <c r="AS207" s="8">
        <f t="shared" si="75"/>
        <v>0</v>
      </c>
      <c r="AT207" s="8">
        <f t="shared" si="76"/>
        <v>263192.36</v>
      </c>
      <c r="AU207" s="8">
        <v>0</v>
      </c>
      <c r="AW207" s="8">
        <f t="shared" si="77"/>
        <v>20648</v>
      </c>
      <c r="AX207" s="8">
        <f t="shared" si="78"/>
        <v>0</v>
      </c>
      <c r="AY207" s="8">
        <f t="shared" si="79"/>
        <v>283840.36</v>
      </c>
      <c r="AZ207" s="8">
        <f t="shared" si="80"/>
        <v>0</v>
      </c>
      <c r="BB207" s="8">
        <f t="shared" si="84"/>
        <v>145685.32237540002</v>
      </c>
      <c r="BC207" s="8">
        <f t="shared" si="84"/>
        <v>3607.0432948799998</v>
      </c>
      <c r="BD207" s="8">
        <f t="shared" si="84"/>
        <v>134547.99432971998</v>
      </c>
      <c r="BE207" s="8">
        <f t="shared" si="81"/>
        <v>283840.36</v>
      </c>
      <c r="BF207" s="8">
        <f t="shared" si="82"/>
        <v>0</v>
      </c>
      <c r="BH207" s="8">
        <f t="shared" si="66"/>
        <v>16987.144247403634</v>
      </c>
      <c r="BI207" s="8">
        <f t="shared" si="67"/>
        <v>14619.087416883085</v>
      </c>
      <c r="BJ207" s="8">
        <f t="shared" si="68"/>
        <v>0</v>
      </c>
      <c r="BK207" s="8">
        <f t="shared" si="69"/>
        <v>14619.087416883085</v>
      </c>
      <c r="BL207" s="8">
        <f t="shared" si="70"/>
        <v>2368.0568305205488</v>
      </c>
      <c r="BM207" s="8">
        <f t="shared" si="71"/>
        <v>0</v>
      </c>
      <c r="BN207" s="8">
        <f>BW207*WACC!$H$10/12</f>
        <v>771.89272350166004</v>
      </c>
      <c r="BO207" s="8">
        <f t="shared" si="58"/>
        <v>1596.1641070188889</v>
      </c>
      <c r="BP207" s="8">
        <f t="shared" si="59"/>
        <v>655.76806172764032</v>
      </c>
      <c r="BQ207" s="8">
        <f t="shared" si="60"/>
        <v>940.39604529124858</v>
      </c>
      <c r="BR207" s="8">
        <f>BW207*WACC!$H$11/12</f>
        <v>15.639224665329001</v>
      </c>
      <c r="BS207" s="8">
        <f t="shared" si="61"/>
        <v>924.75682062591954</v>
      </c>
      <c r="BT207" s="8"/>
      <c r="BU207" s="8">
        <f t="shared" si="62"/>
        <v>2368.0568305205488</v>
      </c>
      <c r="BV207" s="8">
        <f t="shared" si="63"/>
        <v>2368.0568305205475</v>
      </c>
      <c r="BW207" s="8">
        <f t="shared" si="64"/>
        <v>293596.77</v>
      </c>
      <c r="BX207" s="8">
        <f>BW207*WACC!$H$12/12</f>
        <v>1130.7789682539189</v>
      </c>
      <c r="BY207" s="8">
        <f t="shared" si="65"/>
        <v>206.0221476279994</v>
      </c>
    </row>
    <row r="208" spans="1:77" hidden="1" outlineLevel="1" x14ac:dyDescent="0.2">
      <c r="A208">
        <f t="shared" si="85"/>
        <v>2025</v>
      </c>
      <c r="B208" s="247">
        <v>45778</v>
      </c>
      <c r="C208" s="169">
        <v>0</v>
      </c>
      <c r="D208" s="169">
        <v>0</v>
      </c>
      <c r="E208" s="169">
        <v>2120.8791679999995</v>
      </c>
      <c r="F208" s="169">
        <v>-315.83083200000033</v>
      </c>
      <c r="G208" s="169">
        <v>0</v>
      </c>
      <c r="H208" s="169">
        <v>2436.71</v>
      </c>
      <c r="I208" s="169">
        <v>2436.71</v>
      </c>
      <c r="J208" s="169">
        <v>0</v>
      </c>
      <c r="K208" s="169">
        <v>35625</v>
      </c>
      <c r="L208" s="169">
        <v>0</v>
      </c>
      <c r="M208" s="169">
        <v>2436.71</v>
      </c>
      <c r="N208" s="169">
        <v>33188.29</v>
      </c>
      <c r="O208" s="169">
        <v>0</v>
      </c>
      <c r="P208" s="169">
        <v>230004.07</v>
      </c>
      <c r="Q208" s="169">
        <v>230004.07</v>
      </c>
      <c r="R208" s="169">
        <v>17400</v>
      </c>
      <c r="S208" s="169">
        <v>0</v>
      </c>
      <c r="T208" s="169">
        <v>0</v>
      </c>
      <c r="U208" s="169">
        <v>38048</v>
      </c>
      <c r="V208" s="169">
        <v>174.18928657534246</v>
      </c>
      <c r="W208" s="267">
        <v>0</v>
      </c>
      <c r="X208" s="169">
        <v>0</v>
      </c>
      <c r="Y208" s="169">
        <v>18225</v>
      </c>
      <c r="Z208" s="169">
        <v>0</v>
      </c>
      <c r="AA208" s="169">
        <v>0</v>
      </c>
      <c r="AB208" s="169">
        <v>0</v>
      </c>
      <c r="AC208" s="169">
        <v>0</v>
      </c>
      <c r="AD208" s="169">
        <v>0</v>
      </c>
      <c r="AE208" s="169">
        <v>0</v>
      </c>
      <c r="AF208" s="169">
        <v>0</v>
      </c>
      <c r="AG208" s="169">
        <v>0</v>
      </c>
      <c r="AH208" s="169">
        <v>0</v>
      </c>
      <c r="AI208" s="169">
        <v>2226.087416883086</v>
      </c>
      <c r="AJ208" s="169">
        <v>20309.445871458429</v>
      </c>
      <c r="AK208" s="169">
        <v>20309.445871458429</v>
      </c>
      <c r="AM208" s="15">
        <v>2</v>
      </c>
      <c r="AN208" s="169" t="str">
        <f>RevReqSumR!AB208</f>
        <v>Oct 2024 - Sep 2025</v>
      </c>
      <c r="AO208" s="276">
        <v>0</v>
      </c>
      <c r="AP208" s="8"/>
      <c r="AQ208" s="8">
        <f t="shared" si="73"/>
        <v>0</v>
      </c>
      <c r="AR208" s="8">
        <f t="shared" si="74"/>
        <v>0</v>
      </c>
      <c r="AS208" s="8">
        <f t="shared" si="75"/>
        <v>0</v>
      </c>
      <c r="AT208" s="8">
        <f t="shared" si="76"/>
        <v>230004.07</v>
      </c>
      <c r="AU208" s="8">
        <v>0</v>
      </c>
      <c r="AW208" s="8">
        <f t="shared" si="77"/>
        <v>38048</v>
      </c>
      <c r="AX208" s="8">
        <f t="shared" si="78"/>
        <v>0</v>
      </c>
      <c r="AY208" s="8">
        <f t="shared" si="79"/>
        <v>268052.07</v>
      </c>
      <c r="AZ208" s="8">
        <f t="shared" si="80"/>
        <v>0</v>
      </c>
      <c r="BB208" s="8">
        <f t="shared" si="84"/>
        <v>137581.74570855004</v>
      </c>
      <c r="BC208" s="8">
        <f t="shared" si="84"/>
        <v>3406.4057055600001</v>
      </c>
      <c r="BD208" s="8">
        <f t="shared" si="84"/>
        <v>127063.91858589</v>
      </c>
      <c r="BE208" s="8">
        <f t="shared" si="81"/>
        <v>268052.07000000007</v>
      </c>
      <c r="BF208" s="8">
        <f t="shared" si="82"/>
        <v>0</v>
      </c>
      <c r="BH208" s="8">
        <f t="shared" si="66"/>
        <v>22746.155871458428</v>
      </c>
      <c r="BI208" s="8">
        <f t="shared" si="67"/>
        <v>20451.087416883085</v>
      </c>
      <c r="BJ208" s="8">
        <f t="shared" si="68"/>
        <v>0</v>
      </c>
      <c r="BK208" s="8">
        <f t="shared" si="69"/>
        <v>20451.087416883085</v>
      </c>
      <c r="BL208" s="8">
        <f t="shared" si="70"/>
        <v>2295.0684545753429</v>
      </c>
      <c r="BM208" s="8">
        <f t="shared" si="71"/>
        <v>0</v>
      </c>
      <c r="BN208" s="8">
        <f>BW208*WACC!$H$10/12</f>
        <v>746.24223052621335</v>
      </c>
      <c r="BO208" s="8">
        <f t="shared" si="58"/>
        <v>1548.8262240491295</v>
      </c>
      <c r="BP208" s="8">
        <f t="shared" si="59"/>
        <v>636.31976588834436</v>
      </c>
      <c r="BQ208" s="8">
        <f t="shared" si="60"/>
        <v>912.50645816078509</v>
      </c>
      <c r="BR208" s="8">
        <f>BW208*WACC!$H$11/12</f>
        <v>15.119523144372002</v>
      </c>
      <c r="BS208" s="8">
        <f t="shared" si="61"/>
        <v>897.38693501641308</v>
      </c>
      <c r="BT208" s="8"/>
      <c r="BU208" s="8">
        <f t="shared" si="62"/>
        <v>2295.0684545753429</v>
      </c>
      <c r="BV208" s="8">
        <f t="shared" si="63"/>
        <v>2295.068454575342</v>
      </c>
      <c r="BW208" s="8">
        <f t="shared" si="64"/>
        <v>283840.36</v>
      </c>
      <c r="BX208" s="8">
        <f>BW208*WACC!$H$12/12</f>
        <v>1093.202453928975</v>
      </c>
      <c r="BY208" s="8">
        <f t="shared" si="65"/>
        <v>195.81551891256197</v>
      </c>
    </row>
    <row r="209" spans="1:77" hidden="1" outlineLevel="1" x14ac:dyDescent="0.2">
      <c r="A209">
        <f t="shared" si="85"/>
        <v>2025</v>
      </c>
      <c r="B209" s="247">
        <v>45809</v>
      </c>
      <c r="C209" s="169">
        <v>0</v>
      </c>
      <c r="D209" s="169">
        <v>0</v>
      </c>
      <c r="E209" s="169">
        <v>1853.4451159999999</v>
      </c>
      <c r="F209" s="169">
        <v>-276.00488400000035</v>
      </c>
      <c r="G209" s="169">
        <v>0</v>
      </c>
      <c r="H209" s="169">
        <v>2129.4500000000003</v>
      </c>
      <c r="I209" s="169">
        <v>2129.4500000000003</v>
      </c>
      <c r="J209" s="169">
        <v>0</v>
      </c>
      <c r="K209" s="169">
        <v>41800</v>
      </c>
      <c r="L209" s="169">
        <v>0</v>
      </c>
      <c r="M209" s="169">
        <v>2129.4500000000003</v>
      </c>
      <c r="N209" s="169">
        <v>39670.549999999996</v>
      </c>
      <c r="O209" s="169">
        <v>0</v>
      </c>
      <c r="P209" s="169">
        <v>190333.52000000002</v>
      </c>
      <c r="Q209" s="169">
        <v>190333.52000000002</v>
      </c>
      <c r="R209" s="169">
        <v>20416</v>
      </c>
      <c r="S209" s="169">
        <v>38048</v>
      </c>
      <c r="T209" s="169">
        <v>0</v>
      </c>
      <c r="U209" s="169">
        <v>20416</v>
      </c>
      <c r="V209" s="169">
        <v>297.73214684931509</v>
      </c>
      <c r="W209" s="267">
        <v>119.72</v>
      </c>
      <c r="X209" s="169">
        <v>0</v>
      </c>
      <c r="Y209" s="169">
        <v>21384</v>
      </c>
      <c r="Z209" s="169">
        <v>0</v>
      </c>
      <c r="AA209" s="169">
        <v>0</v>
      </c>
      <c r="AB209" s="169">
        <v>0</v>
      </c>
      <c r="AC209" s="169">
        <v>0</v>
      </c>
      <c r="AD209" s="169">
        <v>0</v>
      </c>
      <c r="AE209" s="169">
        <v>0</v>
      </c>
      <c r="AF209" s="169">
        <v>0</v>
      </c>
      <c r="AG209" s="169">
        <v>0</v>
      </c>
      <c r="AH209" s="169">
        <v>0</v>
      </c>
      <c r="AI209" s="169">
        <v>2226.087416883086</v>
      </c>
      <c r="AJ209" s="169">
        <v>23751.534679732391</v>
      </c>
      <c r="AK209" s="169">
        <v>23751.534679732398</v>
      </c>
      <c r="AM209" s="15">
        <v>2</v>
      </c>
      <c r="AN209" s="169" t="str">
        <f>RevReqSumR!AB209</f>
        <v>Oct 2024 - Sep 2025</v>
      </c>
      <c r="AO209" s="276">
        <v>0</v>
      </c>
      <c r="AP209" s="8"/>
      <c r="AQ209" s="8">
        <f t="shared" si="73"/>
        <v>0</v>
      </c>
      <c r="AR209" s="8">
        <f t="shared" si="74"/>
        <v>0</v>
      </c>
      <c r="AS209" s="8">
        <f t="shared" si="75"/>
        <v>0</v>
      </c>
      <c r="AT209" s="8">
        <f t="shared" si="76"/>
        <v>190333.52000000002</v>
      </c>
      <c r="AU209" s="8">
        <v>0</v>
      </c>
      <c r="AW209" s="8">
        <f t="shared" si="77"/>
        <v>20416</v>
      </c>
      <c r="AX209" s="8">
        <f t="shared" si="78"/>
        <v>0</v>
      </c>
      <c r="AY209" s="8">
        <f t="shared" si="79"/>
        <v>210749.52000000002</v>
      </c>
      <c r="AZ209" s="8">
        <f t="shared" si="80"/>
        <v>0</v>
      </c>
      <c r="BB209" s="8">
        <f t="shared" si="84"/>
        <v>108170.35238280003</v>
      </c>
      <c r="BC209" s="8">
        <f t="shared" si="84"/>
        <v>2678.2049001600003</v>
      </c>
      <c r="BD209" s="8">
        <f t="shared" si="84"/>
        <v>99900.962717040005</v>
      </c>
      <c r="BE209" s="8">
        <f t="shared" si="81"/>
        <v>210749.52000000002</v>
      </c>
      <c r="BF209" s="8">
        <f t="shared" si="82"/>
        <v>0</v>
      </c>
      <c r="BH209" s="8">
        <f t="shared" si="66"/>
        <v>25880.984679732392</v>
      </c>
      <c r="BI209" s="8">
        <f t="shared" si="67"/>
        <v>23729.807416883086</v>
      </c>
      <c r="BJ209" s="8">
        <f t="shared" si="68"/>
        <v>0</v>
      </c>
      <c r="BK209" s="8">
        <f t="shared" si="69"/>
        <v>23729.807416883086</v>
      </c>
      <c r="BL209" s="8">
        <f t="shared" si="70"/>
        <v>2151.1772628493054</v>
      </c>
      <c r="BM209" s="8">
        <f t="shared" si="71"/>
        <v>0</v>
      </c>
      <c r="BN209" s="8">
        <f>BW209*WACC!$H$10/12</f>
        <v>704.73337411906004</v>
      </c>
      <c r="BO209" s="8">
        <f t="shared" si="58"/>
        <v>1446.4438887302454</v>
      </c>
      <c r="BP209" s="8">
        <f t="shared" si="59"/>
        <v>594.25700724593401</v>
      </c>
      <c r="BQ209" s="8">
        <f t="shared" si="60"/>
        <v>852.18688148431136</v>
      </c>
      <c r="BR209" s="8">
        <f>BW209*WACC!$H$11/12</f>
        <v>14.278517249139</v>
      </c>
      <c r="BS209" s="8">
        <f t="shared" si="61"/>
        <v>837.90836423517237</v>
      </c>
      <c r="BT209" s="8"/>
      <c r="BU209" s="8">
        <f t="shared" si="62"/>
        <v>2151.1772628493054</v>
      </c>
      <c r="BV209" s="8">
        <f t="shared" si="63"/>
        <v>2151.177262849315</v>
      </c>
      <c r="BW209" s="8">
        <f t="shared" si="64"/>
        <v>268052.07</v>
      </c>
      <c r="BX209" s="8">
        <f>BW209*WACC!$H$12/12</f>
        <v>1032.3943385103564</v>
      </c>
      <c r="BY209" s="8">
        <f t="shared" si="65"/>
        <v>194.48597427518405</v>
      </c>
    </row>
    <row r="210" spans="1:77" hidden="1" outlineLevel="1" x14ac:dyDescent="0.2">
      <c r="A210">
        <f t="shared" si="85"/>
        <v>2025</v>
      </c>
      <c r="B210" s="247">
        <v>45839</v>
      </c>
      <c r="C210" s="169">
        <v>0</v>
      </c>
      <c r="D210" s="169">
        <v>0</v>
      </c>
      <c r="E210" s="169">
        <v>32.474215999999998</v>
      </c>
      <c r="F210" s="169">
        <v>-4.8357840000000056</v>
      </c>
      <c r="G210" s="169">
        <v>0</v>
      </c>
      <c r="H210" s="169">
        <v>37.31</v>
      </c>
      <c r="I210" s="169">
        <v>37.31</v>
      </c>
      <c r="J210" s="169">
        <v>0</v>
      </c>
      <c r="K210" s="169">
        <v>4067.13</v>
      </c>
      <c r="L210" s="169">
        <v>0</v>
      </c>
      <c r="M210" s="169">
        <v>37.31</v>
      </c>
      <c r="N210" s="169">
        <v>4029.82</v>
      </c>
      <c r="O210" s="169">
        <v>0</v>
      </c>
      <c r="P210" s="169">
        <v>0</v>
      </c>
      <c r="Q210" s="169">
        <v>0</v>
      </c>
      <c r="R210" s="169">
        <v>2088</v>
      </c>
      <c r="S210" s="169">
        <v>20416</v>
      </c>
      <c r="T210" s="169">
        <v>0</v>
      </c>
      <c r="U210" s="169">
        <v>2088</v>
      </c>
      <c r="V210" s="169">
        <v>162.81842630136987</v>
      </c>
      <c r="W210" s="267">
        <v>64.239999999999995</v>
      </c>
      <c r="X210" s="169">
        <v>0</v>
      </c>
      <c r="Y210" s="169">
        <v>1979.13</v>
      </c>
      <c r="Z210" s="169">
        <v>0</v>
      </c>
      <c r="AA210" s="169">
        <v>0</v>
      </c>
      <c r="AB210" s="169">
        <v>0</v>
      </c>
      <c r="AC210" s="169">
        <v>0</v>
      </c>
      <c r="AD210" s="169">
        <v>0</v>
      </c>
      <c r="AE210" s="169">
        <v>0</v>
      </c>
      <c r="AF210" s="169">
        <v>0</v>
      </c>
      <c r="AG210" s="169">
        <v>0</v>
      </c>
      <c r="AH210" s="169">
        <v>0</v>
      </c>
      <c r="AI210" s="169">
        <v>2226.087416883086</v>
      </c>
      <c r="AJ210" s="169">
        <v>4427.440059184456</v>
      </c>
      <c r="AK210" s="169">
        <v>4427.440059184456</v>
      </c>
      <c r="AM210" s="15">
        <v>2</v>
      </c>
      <c r="AN210" s="169" t="str">
        <f>RevReqSumR!AB210</f>
        <v>Oct 2024 - Sep 2025</v>
      </c>
      <c r="AO210" s="276">
        <v>0</v>
      </c>
      <c r="AP210" s="8"/>
      <c r="AQ210" s="8">
        <f t="shared" si="73"/>
        <v>0</v>
      </c>
      <c r="AR210" s="8">
        <f t="shared" si="74"/>
        <v>0</v>
      </c>
      <c r="AS210" s="8">
        <f t="shared" si="75"/>
        <v>0</v>
      </c>
      <c r="AT210" s="8">
        <f t="shared" si="76"/>
        <v>0</v>
      </c>
      <c r="AU210" s="8">
        <v>0</v>
      </c>
      <c r="AW210" s="8">
        <f t="shared" si="77"/>
        <v>2088</v>
      </c>
      <c r="AX210" s="8">
        <f t="shared" si="78"/>
        <v>0</v>
      </c>
      <c r="AY210" s="8">
        <f t="shared" si="79"/>
        <v>2088</v>
      </c>
      <c r="AZ210" s="8">
        <f t="shared" si="80"/>
        <v>0</v>
      </c>
      <c r="BB210" s="8">
        <f t="shared" si="84"/>
        <v>1071.6973200000002</v>
      </c>
      <c r="BC210" s="8">
        <f t="shared" si="84"/>
        <v>26.534304000000002</v>
      </c>
      <c r="BD210" s="8">
        <f t="shared" si="84"/>
        <v>989.76837599999999</v>
      </c>
      <c r="BE210" s="8">
        <f t="shared" si="81"/>
        <v>2088</v>
      </c>
      <c r="BF210" s="8">
        <f t="shared" si="82"/>
        <v>0</v>
      </c>
      <c r="BH210" s="8">
        <f t="shared" si="66"/>
        <v>4464.7500591844564</v>
      </c>
      <c r="BI210" s="8">
        <f t="shared" si="67"/>
        <v>4269.4574168830859</v>
      </c>
      <c r="BJ210" s="8">
        <f t="shared" si="68"/>
        <v>0</v>
      </c>
      <c r="BK210" s="8">
        <f t="shared" si="69"/>
        <v>4269.4574168830859</v>
      </c>
      <c r="BL210" s="8">
        <f t="shared" si="70"/>
        <v>195.29264230137051</v>
      </c>
      <c r="BM210" s="8">
        <f t="shared" si="71"/>
        <v>0</v>
      </c>
      <c r="BN210" s="8">
        <f>BW210*WACC!$H$10/12</f>
        <v>554.07973653616</v>
      </c>
      <c r="BO210" s="8">
        <f t="shared" si="58"/>
        <v>-358.78709423478949</v>
      </c>
      <c r="BP210" s="8">
        <f t="shared" si="59"/>
        <v>-147.4040897954209</v>
      </c>
      <c r="BQ210" s="8">
        <f t="shared" si="60"/>
        <v>-211.38300443936859</v>
      </c>
      <c r="BR210" s="8">
        <f>BW210*WACC!$H$11/12</f>
        <v>11.226142206504001</v>
      </c>
      <c r="BS210" s="8">
        <f t="shared" si="61"/>
        <v>-222.60914664587258</v>
      </c>
      <c r="BT210" s="8"/>
      <c r="BU210" s="8">
        <f t="shared" si="62"/>
        <v>195.29264230137051</v>
      </c>
      <c r="BV210" s="8">
        <f t="shared" si="63"/>
        <v>195.29264230136988</v>
      </c>
      <c r="BW210" s="8">
        <f t="shared" si="64"/>
        <v>210749.52000000002</v>
      </c>
      <c r="BX210" s="8">
        <f>BW210*WACC!$H$12/12</f>
        <v>811.69532207595012</v>
      </c>
      <c r="BY210" s="8">
        <f t="shared" si="65"/>
        <v>1034.3044687218228</v>
      </c>
    </row>
    <row r="211" spans="1:77" hidden="1" outlineLevel="1" x14ac:dyDescent="0.2">
      <c r="A211">
        <f t="shared" si="85"/>
        <v>2025</v>
      </c>
      <c r="B211" s="247">
        <v>45870</v>
      </c>
      <c r="C211" s="169">
        <v>0</v>
      </c>
      <c r="D211" s="169">
        <v>0</v>
      </c>
      <c r="E211" s="169">
        <v>0</v>
      </c>
      <c r="F211" s="169">
        <v>0</v>
      </c>
      <c r="G211" s="169">
        <v>0</v>
      </c>
      <c r="H211" s="169">
        <v>0</v>
      </c>
      <c r="I211" s="169">
        <v>0</v>
      </c>
      <c r="J211" s="169">
        <v>0</v>
      </c>
      <c r="K211" s="169">
        <v>0</v>
      </c>
      <c r="L211" s="169">
        <v>0</v>
      </c>
      <c r="M211" s="169">
        <v>0</v>
      </c>
      <c r="N211" s="169">
        <v>0</v>
      </c>
      <c r="O211" s="169">
        <v>0</v>
      </c>
      <c r="P211" s="169">
        <v>0</v>
      </c>
      <c r="Q211" s="169">
        <v>0</v>
      </c>
      <c r="R211" s="169">
        <v>0</v>
      </c>
      <c r="S211" s="169">
        <v>0</v>
      </c>
      <c r="T211" s="169">
        <v>0</v>
      </c>
      <c r="U211" s="169">
        <v>2088</v>
      </c>
      <c r="V211" s="169">
        <v>17.148486575342464</v>
      </c>
      <c r="W211" s="267">
        <v>0</v>
      </c>
      <c r="X211" s="169">
        <v>0</v>
      </c>
      <c r="Y211" s="169">
        <v>0</v>
      </c>
      <c r="Z211" s="169">
        <v>0</v>
      </c>
      <c r="AA211" s="169">
        <v>0</v>
      </c>
      <c r="AB211" s="169">
        <v>0</v>
      </c>
      <c r="AC211" s="169">
        <v>0</v>
      </c>
      <c r="AD211" s="169">
        <v>0</v>
      </c>
      <c r="AE211" s="169">
        <v>0</v>
      </c>
      <c r="AF211" s="169">
        <v>0</v>
      </c>
      <c r="AG211" s="169">
        <v>0</v>
      </c>
      <c r="AH211" s="169">
        <v>0</v>
      </c>
      <c r="AI211" s="169">
        <v>2226.087416883086</v>
      </c>
      <c r="AJ211" s="169">
        <v>2243.2359034584283</v>
      </c>
      <c r="AK211" s="169">
        <v>2243.2359034584283</v>
      </c>
      <c r="AM211" s="15">
        <v>1</v>
      </c>
      <c r="AN211" s="169" t="str">
        <f>RevReqSumR!AB211</f>
        <v>Oct 2024 - Sep 2025</v>
      </c>
      <c r="AO211" s="276">
        <v>0</v>
      </c>
      <c r="AP211" s="8"/>
      <c r="AQ211" s="8">
        <f t="shared" si="73"/>
        <v>0</v>
      </c>
      <c r="AR211" s="8">
        <f t="shared" si="74"/>
        <v>0</v>
      </c>
      <c r="AS211" s="8">
        <f t="shared" si="75"/>
        <v>0</v>
      </c>
      <c r="AT211" s="8">
        <f t="shared" si="76"/>
        <v>0</v>
      </c>
      <c r="AU211" s="8">
        <v>0</v>
      </c>
      <c r="AW211" s="8">
        <f t="shared" si="77"/>
        <v>2088</v>
      </c>
      <c r="AX211" s="8">
        <f t="shared" si="78"/>
        <v>0</v>
      </c>
      <c r="AY211" s="8">
        <f t="shared" si="79"/>
        <v>2088</v>
      </c>
      <c r="AZ211" s="8">
        <f t="shared" si="80"/>
        <v>0</v>
      </c>
      <c r="BB211" s="8">
        <f t="shared" si="84"/>
        <v>1071.6973200000002</v>
      </c>
      <c r="BC211" s="8">
        <f t="shared" si="84"/>
        <v>26.534304000000002</v>
      </c>
      <c r="BD211" s="8">
        <f t="shared" si="84"/>
        <v>989.76837599999999</v>
      </c>
      <c r="BE211" s="8">
        <f t="shared" si="81"/>
        <v>2088</v>
      </c>
      <c r="BF211" s="8">
        <f t="shared" si="82"/>
        <v>0</v>
      </c>
      <c r="BH211" s="8">
        <f t="shared" si="66"/>
        <v>2243.2359034584283</v>
      </c>
      <c r="BI211" s="8">
        <f t="shared" si="67"/>
        <v>2226.087416883086</v>
      </c>
      <c r="BJ211" s="8">
        <f t="shared" si="68"/>
        <v>0</v>
      </c>
      <c r="BK211" s="8">
        <f t="shared" si="69"/>
        <v>2226.087416883086</v>
      </c>
      <c r="BL211" s="8">
        <f t="shared" si="70"/>
        <v>17.148486575342304</v>
      </c>
      <c r="BM211" s="8">
        <f t="shared" si="71"/>
        <v>0</v>
      </c>
      <c r="BN211" s="8">
        <f>BW211*WACC!$H$10/12</f>
        <v>5.4895427039999989</v>
      </c>
      <c r="BO211" s="8">
        <f t="shared" si="58"/>
        <v>11.658943871342306</v>
      </c>
      <c r="BP211" s="8">
        <f t="shared" si="59"/>
        <v>4.7899605001022723</v>
      </c>
      <c r="BQ211" s="8">
        <f t="shared" si="60"/>
        <v>6.8689833712400334</v>
      </c>
      <c r="BR211" s="8">
        <f>BW211*WACC!$H$11/12</f>
        <v>0.11122295760000001</v>
      </c>
      <c r="BS211" s="8">
        <f t="shared" si="61"/>
        <v>6.7577604136400335</v>
      </c>
      <c r="BT211" s="8"/>
      <c r="BU211" s="8">
        <f t="shared" si="62"/>
        <v>17.148486575342304</v>
      </c>
      <c r="BV211" s="8">
        <f t="shared" si="63"/>
        <v>17.148486575342464</v>
      </c>
      <c r="BW211" s="8">
        <f t="shared" si="64"/>
        <v>2088</v>
      </c>
      <c r="BX211" s="8">
        <f>BW211*WACC!$H$12/12</f>
        <v>8.0418680550000001</v>
      </c>
      <c r="BY211" s="8">
        <f t="shared" si="65"/>
        <v>1.2841076413599666</v>
      </c>
    </row>
    <row r="212" spans="1:77" hidden="1" outlineLevel="1" x14ac:dyDescent="0.2">
      <c r="A212">
        <f t="shared" si="85"/>
        <v>2025</v>
      </c>
      <c r="B212" s="247">
        <v>45901</v>
      </c>
      <c r="C212" s="169">
        <v>0</v>
      </c>
      <c r="D212" s="169">
        <v>0</v>
      </c>
      <c r="E212" s="169">
        <v>0</v>
      </c>
      <c r="F212" s="169">
        <v>0</v>
      </c>
      <c r="G212" s="169">
        <v>0</v>
      </c>
      <c r="H212" s="169">
        <v>0</v>
      </c>
      <c r="I212" s="169">
        <v>0</v>
      </c>
      <c r="J212" s="169">
        <v>0</v>
      </c>
      <c r="K212" s="169">
        <v>0</v>
      </c>
      <c r="L212" s="169">
        <v>0</v>
      </c>
      <c r="M212" s="169">
        <v>0</v>
      </c>
      <c r="N212" s="169">
        <v>0</v>
      </c>
      <c r="O212" s="169">
        <v>0</v>
      </c>
      <c r="P212" s="169">
        <v>0</v>
      </c>
      <c r="Q212" s="169">
        <v>0</v>
      </c>
      <c r="R212" s="169">
        <v>0</v>
      </c>
      <c r="S212" s="169">
        <v>0</v>
      </c>
      <c r="T212" s="169">
        <v>0</v>
      </c>
      <c r="U212" s="169">
        <v>2088</v>
      </c>
      <c r="V212" s="169">
        <v>16.595309589041094</v>
      </c>
      <c r="W212" s="267">
        <v>0</v>
      </c>
      <c r="X212" s="169">
        <v>0</v>
      </c>
      <c r="Y212" s="169">
        <v>0</v>
      </c>
      <c r="Z212" s="169">
        <v>0</v>
      </c>
      <c r="AA212" s="169">
        <v>0</v>
      </c>
      <c r="AB212" s="169">
        <v>0</v>
      </c>
      <c r="AC212" s="169">
        <v>0</v>
      </c>
      <c r="AD212" s="169">
        <v>0</v>
      </c>
      <c r="AE212" s="169">
        <v>0</v>
      </c>
      <c r="AF212" s="169">
        <v>0</v>
      </c>
      <c r="AG212" s="169">
        <v>0</v>
      </c>
      <c r="AH212" s="169">
        <v>0</v>
      </c>
      <c r="AI212" s="169">
        <v>2226.087416883086</v>
      </c>
      <c r="AJ212" s="169">
        <v>2242.6827264721269</v>
      </c>
      <c r="AK212" s="169">
        <v>2242.6827264721269</v>
      </c>
      <c r="AM212" s="15">
        <v>2</v>
      </c>
      <c r="AN212" s="169" t="str">
        <f>RevReqSumR!AB212</f>
        <v>Oct 2024 - Sep 2025</v>
      </c>
      <c r="AO212" s="276">
        <v>0</v>
      </c>
      <c r="AP212" s="8"/>
      <c r="AQ212" s="8">
        <f t="shared" si="73"/>
        <v>0</v>
      </c>
      <c r="AR212" s="8">
        <f t="shared" si="74"/>
        <v>0</v>
      </c>
      <c r="AS212" s="8">
        <f t="shared" si="75"/>
        <v>0</v>
      </c>
      <c r="AT212" s="8">
        <f t="shared" si="76"/>
        <v>0</v>
      </c>
      <c r="AU212" s="8">
        <v>0</v>
      </c>
      <c r="AW212" s="8">
        <f t="shared" si="77"/>
        <v>2088</v>
      </c>
      <c r="AX212" s="8">
        <f t="shared" si="78"/>
        <v>0</v>
      </c>
      <c r="AY212" s="8">
        <f t="shared" si="79"/>
        <v>2088</v>
      </c>
      <c r="AZ212" s="8">
        <f t="shared" si="80"/>
        <v>0</v>
      </c>
      <c r="BB212" s="8">
        <f t="shared" si="84"/>
        <v>1071.6973200000002</v>
      </c>
      <c r="BC212" s="8">
        <f t="shared" si="84"/>
        <v>26.534304000000002</v>
      </c>
      <c r="BD212" s="8">
        <f t="shared" si="84"/>
        <v>989.76837599999999</v>
      </c>
      <c r="BE212" s="8">
        <f t="shared" si="81"/>
        <v>2088</v>
      </c>
      <c r="BF212" s="8">
        <f t="shared" si="82"/>
        <v>0</v>
      </c>
      <c r="BH212" s="8">
        <f t="shared" si="66"/>
        <v>2242.6827264721269</v>
      </c>
      <c r="BI212" s="8">
        <f t="shared" si="67"/>
        <v>2226.087416883086</v>
      </c>
      <c r="BJ212" s="8">
        <f t="shared" si="68"/>
        <v>0</v>
      </c>
      <c r="BK212" s="8">
        <f t="shared" si="69"/>
        <v>2226.087416883086</v>
      </c>
      <c r="BL212" s="8">
        <f t="shared" si="70"/>
        <v>16.59530958904088</v>
      </c>
      <c r="BM212" s="8">
        <f t="shared" si="71"/>
        <v>0</v>
      </c>
      <c r="BN212" s="8">
        <f>BW212*WACC!$H$10/12</f>
        <v>5.4895427039999989</v>
      </c>
      <c r="BO212" s="8">
        <f t="shared" si="58"/>
        <v>11.105766885040882</v>
      </c>
      <c r="BP212" s="8">
        <f t="shared" si="59"/>
        <v>4.5626932670501956</v>
      </c>
      <c r="BQ212" s="8">
        <f t="shared" si="60"/>
        <v>6.5430736179906868</v>
      </c>
      <c r="BR212" s="8">
        <f>BW212*WACC!$H$11/12</f>
        <v>0.11122295760000001</v>
      </c>
      <c r="BS212" s="8">
        <f t="shared" si="61"/>
        <v>6.4318506603906869</v>
      </c>
      <c r="BT212" s="8"/>
      <c r="BU212" s="8">
        <f t="shared" si="62"/>
        <v>16.59530958904088</v>
      </c>
      <c r="BV212" s="8">
        <f t="shared" si="63"/>
        <v>16.595309589041094</v>
      </c>
      <c r="BW212" s="8">
        <f t="shared" si="64"/>
        <v>2088</v>
      </c>
      <c r="BX212" s="8">
        <f>BW212*WACC!$H$12/12</f>
        <v>8.0418680550000001</v>
      </c>
      <c r="BY212" s="8">
        <f t="shared" si="65"/>
        <v>1.6100173946093133</v>
      </c>
    </row>
    <row r="213" spans="1:77" hidden="1" outlineLevel="1" x14ac:dyDescent="0.2">
      <c r="A213">
        <f t="shared" si="85"/>
        <v>2025</v>
      </c>
      <c r="B213" s="247">
        <v>45931</v>
      </c>
      <c r="C213" s="169">
        <v>0</v>
      </c>
      <c r="D213" s="169">
        <v>0</v>
      </c>
      <c r="E213" s="169">
        <v>0</v>
      </c>
      <c r="F213" s="169">
        <v>0</v>
      </c>
      <c r="G213" s="169">
        <v>0</v>
      </c>
      <c r="H213" s="169">
        <v>0</v>
      </c>
      <c r="I213" s="169">
        <v>0</v>
      </c>
      <c r="J213" s="169">
        <v>0</v>
      </c>
      <c r="K213" s="169">
        <v>0</v>
      </c>
      <c r="L213" s="169">
        <v>0</v>
      </c>
      <c r="M213" s="169">
        <v>0</v>
      </c>
      <c r="N213" s="169">
        <v>0</v>
      </c>
      <c r="O213" s="169">
        <v>0</v>
      </c>
      <c r="P213" s="169">
        <v>0</v>
      </c>
      <c r="Q213" s="169">
        <v>0</v>
      </c>
      <c r="R213" s="169">
        <v>0</v>
      </c>
      <c r="S213" s="169">
        <v>2088</v>
      </c>
      <c r="T213" s="169">
        <v>0</v>
      </c>
      <c r="U213" s="169">
        <v>0</v>
      </c>
      <c r="V213" s="169">
        <v>16.595309589041094</v>
      </c>
      <c r="W213" s="267">
        <v>6.57</v>
      </c>
      <c r="X213" s="169">
        <v>0</v>
      </c>
      <c r="Y213" s="169">
        <v>0</v>
      </c>
      <c r="Z213" s="169">
        <v>0</v>
      </c>
      <c r="AA213" s="169">
        <v>0</v>
      </c>
      <c r="AB213" s="169">
        <v>0</v>
      </c>
      <c r="AC213" s="169">
        <v>0</v>
      </c>
      <c r="AD213" s="169">
        <v>0</v>
      </c>
      <c r="AE213" s="169">
        <v>0</v>
      </c>
      <c r="AF213" s="169">
        <v>0</v>
      </c>
      <c r="AG213" s="169">
        <v>0</v>
      </c>
      <c r="AH213" s="169">
        <v>0</v>
      </c>
      <c r="AI213" s="169">
        <v>713.12487718690375</v>
      </c>
      <c r="AJ213" s="169">
        <v>736.29018677594479</v>
      </c>
      <c r="AK213" s="169">
        <v>736.29018677594479</v>
      </c>
      <c r="AM213" s="15">
        <v>2</v>
      </c>
      <c r="AN213" s="169" t="str">
        <f>RevReqSumR!AB213</f>
        <v>Oct 2025 - Sep 2026</v>
      </c>
      <c r="AO213" s="276">
        <v>0</v>
      </c>
      <c r="AP213" s="8"/>
      <c r="AQ213" s="8">
        <f t="shared" si="73"/>
        <v>0</v>
      </c>
      <c r="AR213" s="8">
        <f t="shared" si="74"/>
        <v>0</v>
      </c>
      <c r="AS213" s="8">
        <f t="shared" si="75"/>
        <v>0</v>
      </c>
      <c r="AT213" s="8">
        <f t="shared" si="76"/>
        <v>0</v>
      </c>
      <c r="AU213" s="8">
        <v>0</v>
      </c>
      <c r="AW213" s="8">
        <f t="shared" si="77"/>
        <v>0</v>
      </c>
      <c r="AX213" s="8">
        <f t="shared" si="78"/>
        <v>0</v>
      </c>
      <c r="AY213" s="8">
        <f t="shared" si="79"/>
        <v>0</v>
      </c>
      <c r="AZ213" s="8">
        <f t="shared" si="80"/>
        <v>0</v>
      </c>
      <c r="BB213" s="8">
        <f t="shared" si="84"/>
        <v>0</v>
      </c>
      <c r="BC213" s="8">
        <f t="shared" si="84"/>
        <v>0</v>
      </c>
      <c r="BD213" s="8">
        <f t="shared" si="84"/>
        <v>0</v>
      </c>
      <c r="BE213" s="8">
        <f t="shared" si="81"/>
        <v>0</v>
      </c>
      <c r="BF213" s="8">
        <f t="shared" si="82"/>
        <v>0</v>
      </c>
      <c r="BH213" s="8">
        <f t="shared" si="66"/>
        <v>736.29018677594479</v>
      </c>
      <c r="BI213" s="8">
        <f t="shared" si="67"/>
        <v>719.6948771869038</v>
      </c>
      <c r="BJ213" s="8">
        <f t="shared" si="68"/>
        <v>0</v>
      </c>
      <c r="BK213" s="8">
        <f t="shared" si="69"/>
        <v>719.6948771869038</v>
      </c>
      <c r="BL213" s="8">
        <f t="shared" si="70"/>
        <v>16.595309589040994</v>
      </c>
      <c r="BM213" s="8">
        <f t="shared" si="71"/>
        <v>0</v>
      </c>
      <c r="BN213" s="8">
        <f>BW213*WACC!$H$10/12</f>
        <v>5.4895427039999989</v>
      </c>
      <c r="BO213" s="8">
        <f t="shared" si="58"/>
        <v>11.105766885040996</v>
      </c>
      <c r="BP213" s="8">
        <f t="shared" si="59"/>
        <v>4.5626932670502427</v>
      </c>
      <c r="BQ213" s="8">
        <f t="shared" si="60"/>
        <v>6.5430736179907534</v>
      </c>
      <c r="BR213" s="8">
        <f>BW213*WACC!$H$11/12</f>
        <v>0.11122295760000001</v>
      </c>
      <c r="BS213" s="8">
        <f t="shared" si="61"/>
        <v>6.4318506603907535</v>
      </c>
      <c r="BT213" s="8"/>
      <c r="BU213" s="8">
        <f t="shared" si="62"/>
        <v>16.595309589040994</v>
      </c>
      <c r="BV213" s="8">
        <f t="shared" si="63"/>
        <v>16.595309589041094</v>
      </c>
      <c r="BW213" s="8">
        <f t="shared" si="64"/>
        <v>2088</v>
      </c>
      <c r="BX213" s="8">
        <f>BW213*WACC!$H$12/12</f>
        <v>8.0418680550000001</v>
      </c>
      <c r="BY213" s="8">
        <f t="shared" si="65"/>
        <v>1.6100173946092466</v>
      </c>
    </row>
    <row r="214" spans="1:77" hidden="1" outlineLevel="1" x14ac:dyDescent="0.2">
      <c r="A214">
        <f t="shared" si="85"/>
        <v>2025</v>
      </c>
      <c r="B214" s="247">
        <v>45962</v>
      </c>
      <c r="C214" s="169">
        <v>0</v>
      </c>
      <c r="D214" s="169">
        <v>0</v>
      </c>
      <c r="E214" s="169">
        <v>0</v>
      </c>
      <c r="F214" s="169">
        <v>0</v>
      </c>
      <c r="G214" s="169">
        <v>0</v>
      </c>
      <c r="H214" s="169">
        <v>0</v>
      </c>
      <c r="I214" s="169">
        <v>0</v>
      </c>
      <c r="J214" s="169">
        <v>0</v>
      </c>
      <c r="K214" s="169">
        <v>0</v>
      </c>
      <c r="L214" s="169">
        <v>0</v>
      </c>
      <c r="M214" s="169">
        <v>0</v>
      </c>
      <c r="N214" s="169">
        <v>0</v>
      </c>
      <c r="O214" s="169">
        <v>0</v>
      </c>
      <c r="P214" s="169">
        <v>0</v>
      </c>
      <c r="Q214" s="169">
        <v>0</v>
      </c>
      <c r="R214" s="169">
        <v>0</v>
      </c>
      <c r="S214" s="169">
        <v>0</v>
      </c>
      <c r="T214" s="169">
        <v>0</v>
      </c>
      <c r="U214" s="169">
        <v>0</v>
      </c>
      <c r="V214" s="169">
        <v>0</v>
      </c>
      <c r="W214" s="267">
        <v>0</v>
      </c>
      <c r="X214" s="169">
        <v>0</v>
      </c>
      <c r="Y214" s="169">
        <v>0</v>
      </c>
      <c r="Z214" s="169">
        <v>0</v>
      </c>
      <c r="AA214" s="169">
        <v>0</v>
      </c>
      <c r="AB214" s="169">
        <v>0</v>
      </c>
      <c r="AC214" s="169">
        <v>0</v>
      </c>
      <c r="AD214" s="169">
        <v>0</v>
      </c>
      <c r="AE214" s="169">
        <v>0</v>
      </c>
      <c r="AF214" s="169">
        <v>0</v>
      </c>
      <c r="AG214" s="169">
        <v>0</v>
      </c>
      <c r="AH214" s="169">
        <v>0</v>
      </c>
      <c r="AI214" s="169">
        <v>713.12487718690375</v>
      </c>
      <c r="AJ214" s="169">
        <v>713.12487718690375</v>
      </c>
      <c r="AK214" s="169">
        <v>713.12487718690375</v>
      </c>
      <c r="AM214" s="15">
        <v>2</v>
      </c>
      <c r="AN214" s="169" t="str">
        <f>RevReqSumR!AB214</f>
        <v>Oct 2025 - Sep 2026</v>
      </c>
      <c r="AO214" s="276">
        <v>0</v>
      </c>
      <c r="AP214" s="8"/>
      <c r="AQ214" s="8">
        <f t="shared" si="73"/>
        <v>0</v>
      </c>
      <c r="AR214" s="8">
        <f t="shared" si="74"/>
        <v>0</v>
      </c>
      <c r="AS214" s="8">
        <f t="shared" si="75"/>
        <v>0</v>
      </c>
      <c r="AT214" s="8">
        <f t="shared" si="76"/>
        <v>0</v>
      </c>
      <c r="AU214" s="8">
        <v>0</v>
      </c>
      <c r="AW214" s="8">
        <f t="shared" si="77"/>
        <v>0</v>
      </c>
      <c r="AX214" s="8">
        <f t="shared" si="78"/>
        <v>0</v>
      </c>
      <c r="AY214" s="8">
        <f t="shared" si="79"/>
        <v>0</v>
      </c>
      <c r="AZ214" s="8">
        <f t="shared" si="80"/>
        <v>0</v>
      </c>
      <c r="BB214" s="8">
        <f t="shared" si="84"/>
        <v>0</v>
      </c>
      <c r="BC214" s="8">
        <f t="shared" si="84"/>
        <v>0</v>
      </c>
      <c r="BD214" s="8">
        <f t="shared" si="84"/>
        <v>0</v>
      </c>
      <c r="BE214" s="8">
        <f t="shared" si="81"/>
        <v>0</v>
      </c>
      <c r="BF214" s="8">
        <f t="shared" si="82"/>
        <v>0</v>
      </c>
      <c r="BH214" s="8">
        <f t="shared" si="66"/>
        <v>713.12487718690375</v>
      </c>
      <c r="BI214" s="8">
        <f t="shared" si="67"/>
        <v>713.12487718690375</v>
      </c>
      <c r="BJ214" s="8">
        <f t="shared" si="68"/>
        <v>0</v>
      </c>
      <c r="BK214" s="8">
        <f t="shared" si="69"/>
        <v>713.12487718690375</v>
      </c>
      <c r="BL214" s="8">
        <f t="shared" si="70"/>
        <v>0</v>
      </c>
      <c r="BM214" s="8">
        <f t="shared" si="71"/>
        <v>0</v>
      </c>
      <c r="BN214" s="8">
        <f>BW214*WACC!$H$10/12</f>
        <v>0</v>
      </c>
      <c r="BO214" s="8">
        <f t="shared" si="58"/>
        <v>0</v>
      </c>
      <c r="BP214" s="8">
        <f t="shared" si="59"/>
        <v>0</v>
      </c>
      <c r="BQ214" s="8">
        <f t="shared" si="60"/>
        <v>0</v>
      </c>
      <c r="BR214" s="8">
        <f>BW214*WACC!$H$11/12</f>
        <v>0</v>
      </c>
      <c r="BS214" s="8">
        <f t="shared" si="61"/>
        <v>0</v>
      </c>
      <c r="BT214" s="8"/>
      <c r="BU214" s="8">
        <f t="shared" si="62"/>
        <v>0</v>
      </c>
      <c r="BV214" s="8">
        <f t="shared" si="63"/>
        <v>0</v>
      </c>
      <c r="BW214" s="8">
        <f t="shared" si="64"/>
        <v>0</v>
      </c>
      <c r="BX214" s="8">
        <f>BW214*WACC!$H$12/12</f>
        <v>0</v>
      </c>
      <c r="BY214" s="8">
        <f t="shared" si="65"/>
        <v>0</v>
      </c>
    </row>
    <row r="215" spans="1:77" hidden="1" outlineLevel="1" x14ac:dyDescent="0.2">
      <c r="A215">
        <f t="shared" si="85"/>
        <v>2025</v>
      </c>
      <c r="B215" s="247">
        <v>45992</v>
      </c>
      <c r="C215" s="169">
        <v>0</v>
      </c>
      <c r="D215" s="169">
        <v>0</v>
      </c>
      <c r="E215" s="169">
        <v>0</v>
      </c>
      <c r="F215" s="169">
        <v>0</v>
      </c>
      <c r="G215" s="169">
        <v>0</v>
      </c>
      <c r="H215" s="169">
        <v>0</v>
      </c>
      <c r="I215" s="169">
        <v>0</v>
      </c>
      <c r="J215" s="169">
        <v>0</v>
      </c>
      <c r="K215" s="169">
        <v>0</v>
      </c>
      <c r="L215" s="169">
        <v>0</v>
      </c>
      <c r="M215" s="169">
        <v>0</v>
      </c>
      <c r="N215" s="169">
        <v>0</v>
      </c>
      <c r="O215" s="169">
        <v>0</v>
      </c>
      <c r="P215" s="169">
        <v>0</v>
      </c>
      <c r="Q215" s="169">
        <v>0</v>
      </c>
      <c r="R215" s="169">
        <v>0</v>
      </c>
      <c r="S215" s="169">
        <v>0</v>
      </c>
      <c r="T215" s="169">
        <v>0</v>
      </c>
      <c r="U215" s="169">
        <v>0</v>
      </c>
      <c r="V215" s="169">
        <v>0</v>
      </c>
      <c r="W215" s="267">
        <v>0</v>
      </c>
      <c r="X215" s="169">
        <v>0</v>
      </c>
      <c r="Y215" s="169">
        <v>0</v>
      </c>
      <c r="Z215" s="169">
        <v>0</v>
      </c>
      <c r="AA215" s="169">
        <v>0</v>
      </c>
      <c r="AB215" s="169">
        <v>0</v>
      </c>
      <c r="AC215" s="169">
        <v>0</v>
      </c>
      <c r="AD215" s="169">
        <v>0</v>
      </c>
      <c r="AE215" s="169">
        <v>0</v>
      </c>
      <c r="AF215" s="169">
        <v>0</v>
      </c>
      <c r="AG215" s="169">
        <v>0</v>
      </c>
      <c r="AH215" s="169">
        <v>0</v>
      </c>
      <c r="AI215" s="169">
        <v>713.12487718690375</v>
      </c>
      <c r="AJ215" s="169">
        <v>713.12487718690375</v>
      </c>
      <c r="AK215" s="169">
        <v>713.12487718690375</v>
      </c>
      <c r="AM215" s="15">
        <v>2</v>
      </c>
      <c r="AN215" s="169" t="str">
        <f>RevReqSumR!AB215</f>
        <v>Oct 2025 - Sep 2026</v>
      </c>
      <c r="AO215" s="276">
        <v>0</v>
      </c>
      <c r="AP215" s="8"/>
      <c r="AQ215" s="8">
        <f t="shared" si="73"/>
        <v>0</v>
      </c>
      <c r="AR215" s="8">
        <f t="shared" si="74"/>
        <v>0</v>
      </c>
      <c r="AS215" s="8">
        <f t="shared" si="75"/>
        <v>0</v>
      </c>
      <c r="AT215" s="8">
        <f t="shared" si="76"/>
        <v>0</v>
      </c>
      <c r="AU215" s="8">
        <v>0</v>
      </c>
      <c r="AW215" s="8">
        <f t="shared" si="77"/>
        <v>0</v>
      </c>
      <c r="AX215" s="8">
        <f t="shared" si="78"/>
        <v>0</v>
      </c>
      <c r="AY215" s="8">
        <f t="shared" si="79"/>
        <v>0</v>
      </c>
      <c r="AZ215" s="8">
        <f t="shared" si="80"/>
        <v>0</v>
      </c>
      <c r="BB215" s="8">
        <f t="shared" si="84"/>
        <v>0</v>
      </c>
      <c r="BC215" s="8">
        <f t="shared" si="84"/>
        <v>0</v>
      </c>
      <c r="BD215" s="8">
        <f t="shared" si="84"/>
        <v>0</v>
      </c>
      <c r="BE215" s="8">
        <f t="shared" si="81"/>
        <v>0</v>
      </c>
      <c r="BF215" s="8">
        <f t="shared" si="82"/>
        <v>0</v>
      </c>
      <c r="BH215" s="8">
        <f t="shared" si="66"/>
        <v>713.12487718690375</v>
      </c>
      <c r="BI215" s="8">
        <f t="shared" si="67"/>
        <v>713.12487718690375</v>
      </c>
      <c r="BJ215" s="8">
        <f t="shared" si="68"/>
        <v>0</v>
      </c>
      <c r="BK215" s="8">
        <f t="shared" si="69"/>
        <v>713.12487718690375</v>
      </c>
      <c r="BL215" s="8">
        <f t="shared" si="70"/>
        <v>0</v>
      </c>
      <c r="BM215" s="8">
        <f t="shared" si="71"/>
        <v>0</v>
      </c>
      <c r="BN215" s="8">
        <f>BW215*WACC!$H$10/12</f>
        <v>0</v>
      </c>
      <c r="BO215" s="8">
        <f t="shared" si="58"/>
        <v>0</v>
      </c>
      <c r="BP215" s="8">
        <f t="shared" si="59"/>
        <v>0</v>
      </c>
      <c r="BQ215" s="8">
        <f t="shared" si="60"/>
        <v>0</v>
      </c>
      <c r="BR215" s="8">
        <f>BW215*WACC!$H$11/12</f>
        <v>0</v>
      </c>
      <c r="BS215" s="8">
        <f t="shared" si="61"/>
        <v>0</v>
      </c>
      <c r="BT215" s="8"/>
      <c r="BU215" s="8">
        <f t="shared" si="62"/>
        <v>0</v>
      </c>
      <c r="BV215" s="8">
        <f t="shared" si="63"/>
        <v>0</v>
      </c>
      <c r="BW215" s="8">
        <f t="shared" si="64"/>
        <v>0</v>
      </c>
      <c r="BX215" s="8">
        <f>BW215*WACC!$H$12/12</f>
        <v>0</v>
      </c>
      <c r="BY215" s="8">
        <f t="shared" si="65"/>
        <v>0</v>
      </c>
    </row>
    <row r="216" spans="1:77" hidden="1" outlineLevel="1" x14ac:dyDescent="0.2">
      <c r="A216">
        <f t="shared" si="85"/>
        <v>2026</v>
      </c>
      <c r="B216" s="247">
        <v>46023</v>
      </c>
      <c r="C216" s="169">
        <v>0</v>
      </c>
      <c r="D216" s="169">
        <v>0</v>
      </c>
      <c r="E216" s="169">
        <v>0</v>
      </c>
      <c r="F216" s="169">
        <v>0</v>
      </c>
      <c r="G216" s="169">
        <v>0</v>
      </c>
      <c r="H216" s="169">
        <v>0</v>
      </c>
      <c r="I216" s="169">
        <v>0</v>
      </c>
      <c r="J216" s="169">
        <v>0</v>
      </c>
      <c r="K216" s="169">
        <v>0</v>
      </c>
      <c r="L216" s="169">
        <v>0</v>
      </c>
      <c r="M216" s="169">
        <v>0</v>
      </c>
      <c r="N216" s="169">
        <v>0</v>
      </c>
      <c r="O216" s="169">
        <v>0</v>
      </c>
      <c r="P216" s="169">
        <v>0</v>
      </c>
      <c r="Q216" s="169">
        <v>0</v>
      </c>
      <c r="R216" s="169">
        <v>0</v>
      </c>
      <c r="S216" s="169">
        <v>0</v>
      </c>
      <c r="T216" s="169">
        <v>0</v>
      </c>
      <c r="U216" s="169">
        <v>0</v>
      </c>
      <c r="V216" s="169">
        <v>0</v>
      </c>
      <c r="W216" s="267">
        <v>0</v>
      </c>
      <c r="X216" s="169">
        <v>0</v>
      </c>
      <c r="Y216" s="169">
        <v>0</v>
      </c>
      <c r="Z216" s="169">
        <v>0</v>
      </c>
      <c r="AA216" s="169">
        <v>0</v>
      </c>
      <c r="AB216" s="169">
        <v>0</v>
      </c>
      <c r="AC216" s="169">
        <v>0</v>
      </c>
      <c r="AD216" s="169">
        <v>0</v>
      </c>
      <c r="AE216" s="169">
        <v>0</v>
      </c>
      <c r="AF216" s="169">
        <v>0</v>
      </c>
      <c r="AG216" s="169">
        <v>0</v>
      </c>
      <c r="AH216" s="169">
        <v>0</v>
      </c>
      <c r="AI216" s="169">
        <v>713.12487718690375</v>
      </c>
      <c r="AJ216" s="169">
        <v>713.12487718690375</v>
      </c>
      <c r="AK216" s="169">
        <v>713.12487718690375</v>
      </c>
      <c r="AM216" s="15">
        <v>1</v>
      </c>
      <c r="AN216" s="169" t="str">
        <f>RevReqSumR!AB216</f>
        <v>Oct 2025 - Sep 2026</v>
      </c>
      <c r="AO216" s="276">
        <v>0</v>
      </c>
      <c r="AP216" s="8"/>
      <c r="AQ216" s="8">
        <f t="shared" si="73"/>
        <v>0</v>
      </c>
      <c r="AR216" s="8">
        <f t="shared" si="74"/>
        <v>0</v>
      </c>
      <c r="AS216" s="8">
        <f t="shared" si="75"/>
        <v>0</v>
      </c>
      <c r="AT216" s="8">
        <f t="shared" si="76"/>
        <v>0</v>
      </c>
      <c r="AU216" s="8">
        <v>0</v>
      </c>
      <c r="AW216" s="8">
        <f t="shared" si="77"/>
        <v>0</v>
      </c>
      <c r="AX216" s="8">
        <f t="shared" si="78"/>
        <v>0</v>
      </c>
      <c r="AY216" s="8">
        <f t="shared" si="79"/>
        <v>0</v>
      </c>
      <c r="AZ216" s="8">
        <f t="shared" si="80"/>
        <v>0</v>
      </c>
      <c r="BB216" s="8">
        <f t="shared" ref="BB216:BD235" si="86">($AY216-$AZ216)*BB$6</f>
        <v>0</v>
      </c>
      <c r="BC216" s="8">
        <f t="shared" si="86"/>
        <v>0</v>
      </c>
      <c r="BD216" s="8">
        <f t="shared" si="86"/>
        <v>0</v>
      </c>
      <c r="BE216" s="8">
        <f t="shared" si="81"/>
        <v>0</v>
      </c>
      <c r="BF216" s="8">
        <f t="shared" si="82"/>
        <v>0</v>
      </c>
      <c r="BH216" s="8">
        <f t="shared" si="66"/>
        <v>713.12487718690375</v>
      </c>
      <c r="BI216" s="8">
        <f t="shared" si="67"/>
        <v>713.12487718690375</v>
      </c>
      <c r="BJ216" s="8">
        <f t="shared" si="68"/>
        <v>0</v>
      </c>
      <c r="BK216" s="8">
        <f t="shared" si="69"/>
        <v>713.12487718690375</v>
      </c>
      <c r="BL216" s="8">
        <f t="shared" si="70"/>
        <v>0</v>
      </c>
      <c r="BM216" s="8">
        <f t="shared" si="71"/>
        <v>0</v>
      </c>
      <c r="BN216" s="8">
        <f>BW216*WACC!$H$10/12</f>
        <v>0</v>
      </c>
      <c r="BO216" s="8">
        <f t="shared" ref="BO216:BO262" si="87">BL216+BM216-BN216</f>
        <v>0</v>
      </c>
      <c r="BP216" s="8">
        <f t="shared" ref="BP216:BP262" si="88">BO216*$BP$6</f>
        <v>0</v>
      </c>
      <c r="BQ216" s="8">
        <f t="shared" ref="BQ216:BQ262" si="89">BO216-BP216</f>
        <v>0</v>
      </c>
      <c r="BR216" s="8">
        <f>BW216*WACC!$H$11/12</f>
        <v>0</v>
      </c>
      <c r="BS216" s="8">
        <f t="shared" ref="BS216:BS262" si="90">BQ216-BR216</f>
        <v>0</v>
      </c>
      <c r="BT216" s="8"/>
      <c r="BU216" s="8">
        <f t="shared" ref="BU216:BU262" si="91">BH216-BK216+BM216</f>
        <v>0</v>
      </c>
      <c r="BV216" s="8">
        <f t="shared" ref="BV216:BV262" si="92">E216+V216+AH216</f>
        <v>0</v>
      </c>
      <c r="BW216" s="8">
        <f t="shared" ref="BW216:BW262" si="93">((AG215+AG216)/2+AT215+AU215+AW215+AX215)</f>
        <v>0</v>
      </c>
      <c r="BX216" s="8">
        <f>BW216*WACC!$H$12/12</f>
        <v>0</v>
      </c>
      <c r="BY216" s="8">
        <f t="shared" ref="BY216:BY238" si="94">BX216-BS216</f>
        <v>0</v>
      </c>
    </row>
    <row r="217" spans="1:77" hidden="1" outlineLevel="1" x14ac:dyDescent="0.2">
      <c r="A217">
        <f t="shared" si="85"/>
        <v>2026</v>
      </c>
      <c r="B217" s="247">
        <v>46054</v>
      </c>
      <c r="C217" s="169">
        <v>0</v>
      </c>
      <c r="D217" s="169">
        <v>0</v>
      </c>
      <c r="E217" s="169">
        <v>0</v>
      </c>
      <c r="F217" s="169">
        <v>0</v>
      </c>
      <c r="G217" s="169">
        <v>0</v>
      </c>
      <c r="H217" s="169">
        <v>0</v>
      </c>
      <c r="I217" s="169">
        <v>0</v>
      </c>
      <c r="J217" s="169">
        <v>0</v>
      </c>
      <c r="K217" s="169">
        <v>0</v>
      </c>
      <c r="L217" s="169">
        <v>0</v>
      </c>
      <c r="M217" s="169">
        <v>0</v>
      </c>
      <c r="N217" s="169">
        <v>0</v>
      </c>
      <c r="O217" s="169">
        <v>0</v>
      </c>
      <c r="P217" s="169">
        <v>0</v>
      </c>
      <c r="Q217" s="169">
        <v>0</v>
      </c>
      <c r="R217" s="169">
        <v>0</v>
      </c>
      <c r="S217" s="169">
        <v>0</v>
      </c>
      <c r="T217" s="169">
        <v>0</v>
      </c>
      <c r="U217" s="169">
        <v>0</v>
      </c>
      <c r="V217" s="169">
        <v>0</v>
      </c>
      <c r="W217" s="267">
        <v>0</v>
      </c>
      <c r="X217" s="169">
        <v>0</v>
      </c>
      <c r="Y217" s="169">
        <v>0</v>
      </c>
      <c r="Z217" s="169">
        <v>0</v>
      </c>
      <c r="AA217" s="169">
        <v>0</v>
      </c>
      <c r="AB217" s="169">
        <v>0</v>
      </c>
      <c r="AC217" s="169">
        <v>0</v>
      </c>
      <c r="AD217" s="169">
        <v>0</v>
      </c>
      <c r="AE217" s="169">
        <v>0</v>
      </c>
      <c r="AF217" s="169">
        <v>0</v>
      </c>
      <c r="AG217" s="169">
        <v>0</v>
      </c>
      <c r="AH217" s="169">
        <v>0</v>
      </c>
      <c r="AI217" s="169">
        <v>713.12487718690375</v>
      </c>
      <c r="AJ217" s="169">
        <v>713.12487718690375</v>
      </c>
      <c r="AK217" s="169">
        <v>713.12487718690375</v>
      </c>
      <c r="AM217" s="15">
        <v>2</v>
      </c>
      <c r="AN217" s="169" t="str">
        <f>RevReqSumR!AB217</f>
        <v>Oct 2025 - Sep 2026</v>
      </c>
      <c r="AO217" s="276">
        <v>0</v>
      </c>
      <c r="AP217" s="8"/>
      <c r="AQ217" s="8">
        <f t="shared" si="73"/>
        <v>0</v>
      </c>
      <c r="AR217" s="8">
        <f t="shared" si="74"/>
        <v>0</v>
      </c>
      <c r="AS217" s="8">
        <f t="shared" si="75"/>
        <v>0</v>
      </c>
      <c r="AT217" s="8">
        <f t="shared" si="76"/>
        <v>0</v>
      </c>
      <c r="AU217" s="8">
        <v>0</v>
      </c>
      <c r="AW217" s="8">
        <f t="shared" si="77"/>
        <v>0</v>
      </c>
      <c r="AX217" s="8">
        <f t="shared" si="78"/>
        <v>0</v>
      </c>
      <c r="AY217" s="8">
        <f t="shared" si="79"/>
        <v>0</v>
      </c>
      <c r="AZ217" s="8">
        <f t="shared" si="80"/>
        <v>0</v>
      </c>
      <c r="BB217" s="8">
        <f t="shared" si="86"/>
        <v>0</v>
      </c>
      <c r="BC217" s="8">
        <f t="shared" si="86"/>
        <v>0</v>
      </c>
      <c r="BD217" s="8">
        <f t="shared" si="86"/>
        <v>0</v>
      </c>
      <c r="BE217" s="8">
        <f t="shared" si="81"/>
        <v>0</v>
      </c>
      <c r="BF217" s="8">
        <f t="shared" si="82"/>
        <v>0</v>
      </c>
      <c r="BH217" s="8">
        <f t="shared" ref="BH217:BH262" si="95">AJ217+H217+X217</f>
        <v>713.12487718690375</v>
      </c>
      <c r="BI217" s="8">
        <f t="shared" ref="BI217:BI262" si="96">AI217+W217+Y217</f>
        <v>713.12487718690375</v>
      </c>
      <c r="BJ217" s="8">
        <f t="shared" ref="BJ217:BJ262" si="97">AA217</f>
        <v>0</v>
      </c>
      <c r="BK217" s="8">
        <f t="shared" ref="BK217:BK262" si="98">BI217+BJ217</f>
        <v>713.12487718690375</v>
      </c>
      <c r="BL217" s="8">
        <f t="shared" ref="BL217:BL262" si="99">BH217-BK217</f>
        <v>0</v>
      </c>
      <c r="BM217" s="8">
        <f t="shared" ref="BM217:BM262" si="100">T217</f>
        <v>0</v>
      </c>
      <c r="BN217" s="8">
        <f>BW217*WACC!$H$10/12</f>
        <v>0</v>
      </c>
      <c r="BO217" s="8">
        <f t="shared" si="87"/>
        <v>0</v>
      </c>
      <c r="BP217" s="8">
        <f t="shared" si="88"/>
        <v>0</v>
      </c>
      <c r="BQ217" s="8">
        <f t="shared" si="89"/>
        <v>0</v>
      </c>
      <c r="BR217" s="8">
        <f>BW217*WACC!$H$11/12</f>
        <v>0</v>
      </c>
      <c r="BS217" s="8">
        <f t="shared" si="90"/>
        <v>0</v>
      </c>
      <c r="BT217" s="8"/>
      <c r="BU217" s="8">
        <f t="shared" si="91"/>
        <v>0</v>
      </c>
      <c r="BV217" s="8">
        <f t="shared" si="92"/>
        <v>0</v>
      </c>
      <c r="BW217" s="8">
        <f t="shared" si="93"/>
        <v>0</v>
      </c>
      <c r="BX217" s="8">
        <f>BW217*WACC!$H$12/12</f>
        <v>0</v>
      </c>
      <c r="BY217" s="8">
        <f t="shared" si="94"/>
        <v>0</v>
      </c>
    </row>
    <row r="218" spans="1:77" hidden="1" outlineLevel="1" x14ac:dyDescent="0.2">
      <c r="A218">
        <f t="shared" si="85"/>
        <v>2026</v>
      </c>
      <c r="B218" s="247">
        <v>46082</v>
      </c>
      <c r="C218" s="169">
        <v>0</v>
      </c>
      <c r="D218" s="169">
        <v>0</v>
      </c>
      <c r="E218" s="169">
        <v>0</v>
      </c>
      <c r="F218" s="169">
        <v>0</v>
      </c>
      <c r="G218" s="169">
        <v>0</v>
      </c>
      <c r="H218" s="169">
        <v>0</v>
      </c>
      <c r="I218" s="169">
        <v>0</v>
      </c>
      <c r="J218" s="169">
        <v>0</v>
      </c>
      <c r="K218" s="169">
        <v>0</v>
      </c>
      <c r="L218" s="169">
        <v>0</v>
      </c>
      <c r="M218" s="169">
        <v>0</v>
      </c>
      <c r="N218" s="169">
        <v>0</v>
      </c>
      <c r="O218" s="169">
        <v>0</v>
      </c>
      <c r="P218" s="169">
        <v>0</v>
      </c>
      <c r="Q218" s="169">
        <v>0</v>
      </c>
      <c r="R218" s="169">
        <v>0</v>
      </c>
      <c r="S218" s="169">
        <v>0</v>
      </c>
      <c r="T218" s="169">
        <v>0</v>
      </c>
      <c r="U218" s="169">
        <v>0</v>
      </c>
      <c r="V218" s="169">
        <v>0</v>
      </c>
      <c r="W218" s="267">
        <v>0</v>
      </c>
      <c r="X218" s="169">
        <v>0</v>
      </c>
      <c r="Y218" s="169">
        <v>0</v>
      </c>
      <c r="Z218" s="169">
        <v>0</v>
      </c>
      <c r="AA218" s="169">
        <v>0</v>
      </c>
      <c r="AB218" s="169">
        <v>0</v>
      </c>
      <c r="AC218" s="169">
        <v>0</v>
      </c>
      <c r="AD218" s="169">
        <v>0</v>
      </c>
      <c r="AE218" s="169">
        <v>0</v>
      </c>
      <c r="AF218" s="169">
        <v>0</v>
      </c>
      <c r="AG218" s="169">
        <v>0</v>
      </c>
      <c r="AH218" s="169">
        <v>0</v>
      </c>
      <c r="AI218" s="169">
        <v>713.12487718690375</v>
      </c>
      <c r="AJ218" s="169">
        <v>713.12487718690375</v>
      </c>
      <c r="AK218" s="169">
        <v>713.12487718690375</v>
      </c>
      <c r="AM218" s="15">
        <v>2</v>
      </c>
      <c r="AN218" s="169" t="str">
        <f>RevReqSumR!AB218</f>
        <v>Oct 2025 - Sep 2026</v>
      </c>
      <c r="AO218" s="276">
        <v>0</v>
      </c>
      <c r="AP218" s="8"/>
      <c r="AQ218" s="8">
        <f t="shared" si="73"/>
        <v>0</v>
      </c>
      <c r="AR218" s="8">
        <f t="shared" si="74"/>
        <v>0</v>
      </c>
      <c r="AS218" s="8">
        <f t="shared" si="75"/>
        <v>0</v>
      </c>
      <c r="AT218" s="8">
        <f t="shared" si="76"/>
        <v>0</v>
      </c>
      <c r="AU218" s="8">
        <v>0</v>
      </c>
      <c r="AW218" s="8">
        <f t="shared" si="77"/>
        <v>0</v>
      </c>
      <c r="AX218" s="8">
        <f t="shared" si="78"/>
        <v>0</v>
      </c>
      <c r="AY218" s="8">
        <f t="shared" si="79"/>
        <v>0</v>
      </c>
      <c r="AZ218" s="8">
        <f t="shared" si="80"/>
        <v>0</v>
      </c>
      <c r="BB218" s="8">
        <f t="shared" si="86"/>
        <v>0</v>
      </c>
      <c r="BC218" s="8">
        <f t="shared" si="86"/>
        <v>0</v>
      </c>
      <c r="BD218" s="8">
        <f t="shared" si="86"/>
        <v>0</v>
      </c>
      <c r="BE218" s="8">
        <f t="shared" si="81"/>
        <v>0</v>
      </c>
      <c r="BF218" s="8">
        <f t="shared" si="82"/>
        <v>0</v>
      </c>
      <c r="BH218" s="8">
        <f t="shared" si="95"/>
        <v>713.12487718690375</v>
      </c>
      <c r="BI218" s="8">
        <f t="shared" si="96"/>
        <v>713.12487718690375</v>
      </c>
      <c r="BJ218" s="8">
        <f t="shared" si="97"/>
        <v>0</v>
      </c>
      <c r="BK218" s="8">
        <f t="shared" si="98"/>
        <v>713.12487718690375</v>
      </c>
      <c r="BL218" s="8">
        <f t="shared" si="99"/>
        <v>0</v>
      </c>
      <c r="BM218" s="8">
        <f t="shared" si="100"/>
        <v>0</v>
      </c>
      <c r="BN218" s="8">
        <f>BW218*WACC!$H$10/12</f>
        <v>0</v>
      </c>
      <c r="BO218" s="8">
        <f t="shared" si="87"/>
        <v>0</v>
      </c>
      <c r="BP218" s="8">
        <f t="shared" si="88"/>
        <v>0</v>
      </c>
      <c r="BQ218" s="8">
        <f t="shared" si="89"/>
        <v>0</v>
      </c>
      <c r="BR218" s="8">
        <f>BW218*WACC!$H$11/12</f>
        <v>0</v>
      </c>
      <c r="BS218" s="8">
        <f t="shared" si="90"/>
        <v>0</v>
      </c>
      <c r="BT218" s="8"/>
      <c r="BU218" s="8">
        <f t="shared" si="91"/>
        <v>0</v>
      </c>
      <c r="BV218" s="8">
        <f t="shared" si="92"/>
        <v>0</v>
      </c>
      <c r="BW218" s="8">
        <f t="shared" si="93"/>
        <v>0</v>
      </c>
      <c r="BX218" s="8">
        <f>BW218*WACC!$H$12/12</f>
        <v>0</v>
      </c>
      <c r="BY218" s="8">
        <f t="shared" si="94"/>
        <v>0</v>
      </c>
    </row>
    <row r="219" spans="1:77" hidden="1" outlineLevel="1" x14ac:dyDescent="0.2">
      <c r="A219">
        <f t="shared" si="85"/>
        <v>2026</v>
      </c>
      <c r="B219" s="247">
        <v>46113</v>
      </c>
      <c r="C219" s="169">
        <v>0</v>
      </c>
      <c r="D219" s="169">
        <v>0</v>
      </c>
      <c r="E219" s="169">
        <v>0</v>
      </c>
      <c r="F219" s="169">
        <v>0</v>
      </c>
      <c r="G219" s="169">
        <v>0</v>
      </c>
      <c r="H219" s="169">
        <v>0</v>
      </c>
      <c r="I219" s="169">
        <v>0</v>
      </c>
      <c r="J219" s="169">
        <v>0</v>
      </c>
      <c r="K219" s="169">
        <v>0</v>
      </c>
      <c r="L219" s="169">
        <v>0</v>
      </c>
      <c r="M219" s="169">
        <v>0</v>
      </c>
      <c r="N219" s="169">
        <v>0</v>
      </c>
      <c r="O219" s="169">
        <v>0</v>
      </c>
      <c r="P219" s="169">
        <v>0</v>
      </c>
      <c r="Q219" s="169">
        <v>0</v>
      </c>
      <c r="R219" s="169">
        <v>0</v>
      </c>
      <c r="S219" s="169">
        <v>0</v>
      </c>
      <c r="T219" s="169">
        <v>0</v>
      </c>
      <c r="U219" s="169">
        <v>0</v>
      </c>
      <c r="V219" s="169">
        <v>0</v>
      </c>
      <c r="W219" s="267">
        <v>0</v>
      </c>
      <c r="X219" s="169">
        <v>0</v>
      </c>
      <c r="Y219" s="169">
        <v>0</v>
      </c>
      <c r="Z219" s="169">
        <v>0</v>
      </c>
      <c r="AA219" s="169">
        <v>0</v>
      </c>
      <c r="AB219" s="169">
        <v>0</v>
      </c>
      <c r="AC219" s="169">
        <v>0</v>
      </c>
      <c r="AD219" s="169">
        <v>0</v>
      </c>
      <c r="AE219" s="169">
        <v>0</v>
      </c>
      <c r="AF219" s="169">
        <v>0</v>
      </c>
      <c r="AG219" s="169">
        <v>0</v>
      </c>
      <c r="AH219" s="169">
        <v>0</v>
      </c>
      <c r="AI219" s="169">
        <v>713.12487718690375</v>
      </c>
      <c r="AJ219" s="169">
        <v>713.12487718690375</v>
      </c>
      <c r="AK219" s="169">
        <v>713.12487718690375</v>
      </c>
      <c r="AM219" s="15">
        <v>2</v>
      </c>
      <c r="AN219" s="169" t="str">
        <f>RevReqSumR!AB219</f>
        <v>Oct 2025 - Sep 2026</v>
      </c>
      <c r="AO219" s="276">
        <v>0</v>
      </c>
      <c r="AP219" s="8"/>
      <c r="AQ219" s="8">
        <f t="shared" si="73"/>
        <v>0</v>
      </c>
      <c r="AR219" s="8">
        <f t="shared" si="74"/>
        <v>0</v>
      </c>
      <c r="AS219" s="8">
        <f t="shared" si="75"/>
        <v>0</v>
      </c>
      <c r="AT219" s="8">
        <f t="shared" si="76"/>
        <v>0</v>
      </c>
      <c r="AU219" s="8">
        <v>0</v>
      </c>
      <c r="AW219" s="8">
        <f t="shared" si="77"/>
        <v>0</v>
      </c>
      <c r="AX219" s="8">
        <f t="shared" si="78"/>
        <v>0</v>
      </c>
      <c r="AY219" s="8">
        <f t="shared" si="79"/>
        <v>0</v>
      </c>
      <c r="AZ219" s="8">
        <f t="shared" si="80"/>
        <v>0</v>
      </c>
      <c r="BB219" s="8">
        <f t="shared" si="86"/>
        <v>0</v>
      </c>
      <c r="BC219" s="8">
        <f t="shared" si="86"/>
        <v>0</v>
      </c>
      <c r="BD219" s="8">
        <f t="shared" si="86"/>
        <v>0</v>
      </c>
      <c r="BE219" s="8">
        <f t="shared" si="81"/>
        <v>0</v>
      </c>
      <c r="BF219" s="8">
        <f t="shared" si="82"/>
        <v>0</v>
      </c>
      <c r="BH219" s="8">
        <f t="shared" si="95"/>
        <v>713.12487718690375</v>
      </c>
      <c r="BI219" s="8">
        <f t="shared" si="96"/>
        <v>713.12487718690375</v>
      </c>
      <c r="BJ219" s="8">
        <f t="shared" si="97"/>
        <v>0</v>
      </c>
      <c r="BK219" s="8">
        <f t="shared" si="98"/>
        <v>713.12487718690375</v>
      </c>
      <c r="BL219" s="8">
        <f t="shared" si="99"/>
        <v>0</v>
      </c>
      <c r="BM219" s="8">
        <f t="shared" si="100"/>
        <v>0</v>
      </c>
      <c r="BN219" s="8">
        <f>BW219*WACC!$H$10/12</f>
        <v>0</v>
      </c>
      <c r="BO219" s="8">
        <f t="shared" si="87"/>
        <v>0</v>
      </c>
      <c r="BP219" s="8">
        <f t="shared" si="88"/>
        <v>0</v>
      </c>
      <c r="BQ219" s="8">
        <f t="shared" si="89"/>
        <v>0</v>
      </c>
      <c r="BR219" s="8">
        <f>BW219*WACC!$H$11/12</f>
        <v>0</v>
      </c>
      <c r="BS219" s="8">
        <f t="shared" si="90"/>
        <v>0</v>
      </c>
      <c r="BT219" s="8"/>
      <c r="BU219" s="8">
        <f t="shared" si="91"/>
        <v>0</v>
      </c>
      <c r="BV219" s="8">
        <f t="shared" si="92"/>
        <v>0</v>
      </c>
      <c r="BW219" s="8">
        <f t="shared" si="93"/>
        <v>0</v>
      </c>
      <c r="BX219" s="8">
        <f>BW219*WACC!$H$12/12</f>
        <v>0</v>
      </c>
      <c r="BY219" s="8">
        <f t="shared" si="94"/>
        <v>0</v>
      </c>
    </row>
    <row r="220" spans="1:77" hidden="1" outlineLevel="1" x14ac:dyDescent="0.2">
      <c r="A220">
        <f t="shared" si="85"/>
        <v>2026</v>
      </c>
      <c r="B220" s="247">
        <v>46143</v>
      </c>
      <c r="C220" s="169">
        <v>0</v>
      </c>
      <c r="D220" s="169">
        <v>0</v>
      </c>
      <c r="E220" s="169">
        <v>0</v>
      </c>
      <c r="F220" s="169">
        <v>0</v>
      </c>
      <c r="G220" s="169">
        <v>0</v>
      </c>
      <c r="H220" s="169">
        <v>0</v>
      </c>
      <c r="I220" s="169">
        <v>0</v>
      </c>
      <c r="J220" s="169">
        <v>0</v>
      </c>
      <c r="K220" s="169">
        <v>0</v>
      </c>
      <c r="L220" s="169">
        <v>0</v>
      </c>
      <c r="M220" s="169">
        <v>0</v>
      </c>
      <c r="N220" s="169">
        <v>0</v>
      </c>
      <c r="O220" s="169">
        <v>0</v>
      </c>
      <c r="P220" s="169">
        <v>0</v>
      </c>
      <c r="Q220" s="169">
        <v>0</v>
      </c>
      <c r="R220" s="169">
        <v>0</v>
      </c>
      <c r="S220" s="169">
        <v>0</v>
      </c>
      <c r="T220" s="169">
        <v>0</v>
      </c>
      <c r="U220" s="169">
        <v>0</v>
      </c>
      <c r="V220" s="169">
        <v>0</v>
      </c>
      <c r="W220" s="267">
        <v>0</v>
      </c>
      <c r="X220" s="169">
        <v>0</v>
      </c>
      <c r="Y220" s="169">
        <v>0</v>
      </c>
      <c r="Z220" s="169">
        <v>0</v>
      </c>
      <c r="AA220" s="169">
        <v>0</v>
      </c>
      <c r="AB220" s="169">
        <v>0</v>
      </c>
      <c r="AC220" s="169">
        <v>0</v>
      </c>
      <c r="AD220" s="169">
        <v>0</v>
      </c>
      <c r="AE220" s="169">
        <v>0</v>
      </c>
      <c r="AF220" s="169">
        <v>0</v>
      </c>
      <c r="AG220" s="169">
        <v>0</v>
      </c>
      <c r="AH220" s="169">
        <v>0</v>
      </c>
      <c r="AI220" s="169">
        <v>713.12487718690375</v>
      </c>
      <c r="AJ220" s="169">
        <v>713.12487718690375</v>
      </c>
      <c r="AK220" s="169">
        <v>713.12487718690375</v>
      </c>
      <c r="AM220" s="15">
        <v>2</v>
      </c>
      <c r="AN220" s="169" t="str">
        <f>RevReqSumR!AB220</f>
        <v>Oct 2025 - Sep 2026</v>
      </c>
      <c r="AO220" s="276">
        <v>0</v>
      </c>
      <c r="AP220" s="8"/>
      <c r="AQ220" s="8">
        <f t="shared" si="73"/>
        <v>0</v>
      </c>
      <c r="AR220" s="8">
        <f t="shared" si="74"/>
        <v>0</v>
      </c>
      <c r="AS220" s="8">
        <f t="shared" si="75"/>
        <v>0</v>
      </c>
      <c r="AT220" s="8">
        <f t="shared" si="76"/>
        <v>0</v>
      </c>
      <c r="AU220" s="8">
        <v>0</v>
      </c>
      <c r="AW220" s="8">
        <f t="shared" si="77"/>
        <v>0</v>
      </c>
      <c r="AX220" s="8">
        <f t="shared" si="78"/>
        <v>0</v>
      </c>
      <c r="AY220" s="8">
        <f t="shared" si="79"/>
        <v>0</v>
      </c>
      <c r="AZ220" s="8">
        <f t="shared" si="80"/>
        <v>0</v>
      </c>
      <c r="BB220" s="8">
        <f t="shared" si="86"/>
        <v>0</v>
      </c>
      <c r="BC220" s="8">
        <f t="shared" si="86"/>
        <v>0</v>
      </c>
      <c r="BD220" s="8">
        <f t="shared" si="86"/>
        <v>0</v>
      </c>
      <c r="BE220" s="8">
        <f t="shared" si="81"/>
        <v>0</v>
      </c>
      <c r="BF220" s="8">
        <f t="shared" si="82"/>
        <v>0</v>
      </c>
      <c r="BH220" s="8">
        <f t="shared" si="95"/>
        <v>713.12487718690375</v>
      </c>
      <c r="BI220" s="8">
        <f t="shared" si="96"/>
        <v>713.12487718690375</v>
      </c>
      <c r="BJ220" s="8">
        <f t="shared" si="97"/>
        <v>0</v>
      </c>
      <c r="BK220" s="8">
        <f t="shared" si="98"/>
        <v>713.12487718690375</v>
      </c>
      <c r="BL220" s="8">
        <f t="shared" si="99"/>
        <v>0</v>
      </c>
      <c r="BM220" s="8">
        <f t="shared" si="100"/>
        <v>0</v>
      </c>
      <c r="BN220" s="8">
        <f>BW220*WACC!$H$10/12</f>
        <v>0</v>
      </c>
      <c r="BO220" s="8">
        <f t="shared" si="87"/>
        <v>0</v>
      </c>
      <c r="BP220" s="8">
        <f t="shared" si="88"/>
        <v>0</v>
      </c>
      <c r="BQ220" s="8">
        <f t="shared" si="89"/>
        <v>0</v>
      </c>
      <c r="BR220" s="8">
        <f>BW220*WACC!$H$11/12</f>
        <v>0</v>
      </c>
      <c r="BS220" s="8">
        <f t="shared" si="90"/>
        <v>0</v>
      </c>
      <c r="BT220" s="8"/>
      <c r="BU220" s="8">
        <f t="shared" si="91"/>
        <v>0</v>
      </c>
      <c r="BV220" s="8">
        <f t="shared" si="92"/>
        <v>0</v>
      </c>
      <c r="BW220" s="8">
        <f t="shared" si="93"/>
        <v>0</v>
      </c>
      <c r="BX220" s="8">
        <f>BW220*WACC!$H$12/12</f>
        <v>0</v>
      </c>
      <c r="BY220" s="8">
        <f t="shared" si="94"/>
        <v>0</v>
      </c>
    </row>
    <row r="221" spans="1:77" hidden="1" outlineLevel="1" x14ac:dyDescent="0.2">
      <c r="A221">
        <f t="shared" si="85"/>
        <v>2026</v>
      </c>
      <c r="B221" s="247">
        <v>46174</v>
      </c>
      <c r="C221" s="169">
        <v>0</v>
      </c>
      <c r="D221" s="169">
        <v>0</v>
      </c>
      <c r="E221" s="169">
        <v>0</v>
      </c>
      <c r="F221" s="169">
        <v>0</v>
      </c>
      <c r="G221" s="169">
        <v>0</v>
      </c>
      <c r="H221" s="169">
        <v>0</v>
      </c>
      <c r="I221" s="169">
        <v>0</v>
      </c>
      <c r="J221" s="169">
        <v>0</v>
      </c>
      <c r="K221" s="169">
        <v>0</v>
      </c>
      <c r="L221" s="169">
        <v>0</v>
      </c>
      <c r="M221" s="169">
        <v>0</v>
      </c>
      <c r="N221" s="169">
        <v>0</v>
      </c>
      <c r="O221" s="169">
        <v>0</v>
      </c>
      <c r="P221" s="169">
        <v>0</v>
      </c>
      <c r="Q221" s="169">
        <v>0</v>
      </c>
      <c r="R221" s="169">
        <v>0</v>
      </c>
      <c r="S221" s="169">
        <v>0</v>
      </c>
      <c r="T221" s="169">
        <v>0</v>
      </c>
      <c r="U221" s="169">
        <v>0</v>
      </c>
      <c r="V221" s="169">
        <v>0</v>
      </c>
      <c r="W221" s="267">
        <v>0</v>
      </c>
      <c r="X221" s="169">
        <v>0</v>
      </c>
      <c r="Y221" s="169">
        <v>0</v>
      </c>
      <c r="Z221" s="169">
        <v>0</v>
      </c>
      <c r="AA221" s="169">
        <v>0</v>
      </c>
      <c r="AB221" s="169">
        <v>0</v>
      </c>
      <c r="AC221" s="169">
        <v>0</v>
      </c>
      <c r="AD221" s="169">
        <v>0</v>
      </c>
      <c r="AE221" s="169">
        <v>0</v>
      </c>
      <c r="AF221" s="169">
        <v>0</v>
      </c>
      <c r="AG221" s="169">
        <v>0</v>
      </c>
      <c r="AH221" s="169">
        <v>0</v>
      </c>
      <c r="AI221" s="169">
        <v>713.12487718690375</v>
      </c>
      <c r="AJ221" s="169">
        <v>713.12487718690375</v>
      </c>
      <c r="AK221" s="169">
        <v>713.12487718690375</v>
      </c>
      <c r="AM221" s="15">
        <v>1</v>
      </c>
      <c r="AN221" s="169" t="str">
        <f>RevReqSumR!AB221</f>
        <v>Oct 2025 - Sep 2026</v>
      </c>
      <c r="AO221" s="276">
        <v>0</v>
      </c>
      <c r="AP221" s="8"/>
      <c r="AQ221" s="8">
        <f t="shared" si="73"/>
        <v>0</v>
      </c>
      <c r="AR221" s="8">
        <f t="shared" si="74"/>
        <v>0</v>
      </c>
      <c r="AS221" s="8">
        <f t="shared" si="75"/>
        <v>0</v>
      </c>
      <c r="AT221" s="8">
        <f t="shared" si="76"/>
        <v>0</v>
      </c>
      <c r="AU221" s="8">
        <v>0</v>
      </c>
      <c r="AW221" s="8">
        <f t="shared" si="77"/>
        <v>0</v>
      </c>
      <c r="AX221" s="8">
        <f t="shared" si="78"/>
        <v>0</v>
      </c>
      <c r="AY221" s="8">
        <f t="shared" si="79"/>
        <v>0</v>
      </c>
      <c r="AZ221" s="8">
        <f t="shared" si="80"/>
        <v>0</v>
      </c>
      <c r="BB221" s="8">
        <f t="shared" si="86"/>
        <v>0</v>
      </c>
      <c r="BC221" s="8">
        <f t="shared" si="86"/>
        <v>0</v>
      </c>
      <c r="BD221" s="8">
        <f t="shared" si="86"/>
        <v>0</v>
      </c>
      <c r="BE221" s="8">
        <f t="shared" si="81"/>
        <v>0</v>
      </c>
      <c r="BF221" s="8">
        <f t="shared" si="82"/>
        <v>0</v>
      </c>
      <c r="BH221" s="8">
        <f t="shared" si="95"/>
        <v>713.12487718690375</v>
      </c>
      <c r="BI221" s="8">
        <f t="shared" si="96"/>
        <v>713.12487718690375</v>
      </c>
      <c r="BJ221" s="8">
        <f t="shared" si="97"/>
        <v>0</v>
      </c>
      <c r="BK221" s="8">
        <f t="shared" si="98"/>
        <v>713.12487718690375</v>
      </c>
      <c r="BL221" s="8">
        <f t="shared" si="99"/>
        <v>0</v>
      </c>
      <c r="BM221" s="8">
        <f t="shared" si="100"/>
        <v>0</v>
      </c>
      <c r="BN221" s="8">
        <f>BW221*WACC!$H$10/12</f>
        <v>0</v>
      </c>
      <c r="BO221" s="8">
        <f t="shared" si="87"/>
        <v>0</v>
      </c>
      <c r="BP221" s="8">
        <f t="shared" si="88"/>
        <v>0</v>
      </c>
      <c r="BQ221" s="8">
        <f t="shared" si="89"/>
        <v>0</v>
      </c>
      <c r="BR221" s="8">
        <f>BW221*WACC!$H$11/12</f>
        <v>0</v>
      </c>
      <c r="BS221" s="8">
        <f t="shared" si="90"/>
        <v>0</v>
      </c>
      <c r="BT221" s="8"/>
      <c r="BU221" s="8">
        <f t="shared" si="91"/>
        <v>0</v>
      </c>
      <c r="BV221" s="8">
        <f t="shared" si="92"/>
        <v>0</v>
      </c>
      <c r="BW221" s="8">
        <f t="shared" si="93"/>
        <v>0</v>
      </c>
      <c r="BX221" s="8">
        <f>BW221*WACC!$H$12/12</f>
        <v>0</v>
      </c>
      <c r="BY221" s="8">
        <f t="shared" si="94"/>
        <v>0</v>
      </c>
    </row>
    <row r="222" spans="1:77" hidden="1" outlineLevel="1" x14ac:dyDescent="0.2">
      <c r="A222">
        <f t="shared" si="85"/>
        <v>2026</v>
      </c>
      <c r="B222" s="247">
        <v>46204</v>
      </c>
      <c r="C222" s="169">
        <v>0</v>
      </c>
      <c r="D222" s="169">
        <v>0</v>
      </c>
      <c r="E222" s="169">
        <v>0</v>
      </c>
      <c r="F222" s="169">
        <v>0</v>
      </c>
      <c r="G222" s="169">
        <v>0</v>
      </c>
      <c r="H222" s="169">
        <v>0</v>
      </c>
      <c r="I222" s="169">
        <v>0</v>
      </c>
      <c r="J222" s="169">
        <v>0</v>
      </c>
      <c r="K222" s="169">
        <v>0</v>
      </c>
      <c r="L222" s="169">
        <v>0</v>
      </c>
      <c r="M222" s="169">
        <v>0</v>
      </c>
      <c r="N222" s="169">
        <v>0</v>
      </c>
      <c r="O222" s="169">
        <v>0</v>
      </c>
      <c r="P222" s="169">
        <v>0</v>
      </c>
      <c r="Q222" s="169">
        <v>0</v>
      </c>
      <c r="R222" s="169">
        <v>0</v>
      </c>
      <c r="S222" s="169">
        <v>0</v>
      </c>
      <c r="T222" s="169">
        <v>0</v>
      </c>
      <c r="U222" s="169">
        <v>0</v>
      </c>
      <c r="V222" s="169">
        <v>0</v>
      </c>
      <c r="W222" s="267">
        <v>0</v>
      </c>
      <c r="X222" s="169">
        <v>0</v>
      </c>
      <c r="Y222" s="169">
        <v>0</v>
      </c>
      <c r="Z222" s="169">
        <v>0</v>
      </c>
      <c r="AA222" s="169">
        <v>0</v>
      </c>
      <c r="AB222" s="169">
        <v>0</v>
      </c>
      <c r="AC222" s="169">
        <v>0</v>
      </c>
      <c r="AD222" s="169">
        <v>0</v>
      </c>
      <c r="AE222" s="169">
        <v>0</v>
      </c>
      <c r="AF222" s="169">
        <v>0</v>
      </c>
      <c r="AG222" s="169">
        <v>0</v>
      </c>
      <c r="AH222" s="169">
        <v>0</v>
      </c>
      <c r="AI222" s="169">
        <v>713.12487718690375</v>
      </c>
      <c r="AJ222" s="169">
        <v>713.12487718690375</v>
      </c>
      <c r="AK222" s="169">
        <v>713.12487718690375</v>
      </c>
      <c r="AM222" s="15">
        <v>2</v>
      </c>
      <c r="AN222" s="169" t="str">
        <f>RevReqSumR!AB222</f>
        <v>Oct 2025 - Sep 2026</v>
      </c>
      <c r="AO222" s="276">
        <v>0</v>
      </c>
      <c r="AP222" s="8"/>
      <c r="AQ222" s="8">
        <f t="shared" si="73"/>
        <v>0</v>
      </c>
      <c r="AR222" s="8">
        <f t="shared" si="74"/>
        <v>0</v>
      </c>
      <c r="AS222" s="8">
        <f t="shared" si="75"/>
        <v>0</v>
      </c>
      <c r="AT222" s="8">
        <f t="shared" si="76"/>
        <v>0</v>
      </c>
      <c r="AU222" s="8">
        <v>0</v>
      </c>
      <c r="AW222" s="8">
        <f t="shared" si="77"/>
        <v>0</v>
      </c>
      <c r="AX222" s="8">
        <f t="shared" si="78"/>
        <v>0</v>
      </c>
      <c r="AY222" s="8">
        <f t="shared" si="79"/>
        <v>0</v>
      </c>
      <c r="AZ222" s="8">
        <f t="shared" si="80"/>
        <v>0</v>
      </c>
      <c r="BB222" s="8">
        <f t="shared" si="86"/>
        <v>0</v>
      </c>
      <c r="BC222" s="8">
        <f t="shared" si="86"/>
        <v>0</v>
      </c>
      <c r="BD222" s="8">
        <f t="shared" si="86"/>
        <v>0</v>
      </c>
      <c r="BE222" s="8">
        <f t="shared" si="81"/>
        <v>0</v>
      </c>
      <c r="BF222" s="8">
        <f t="shared" si="82"/>
        <v>0</v>
      </c>
      <c r="BH222" s="8">
        <f t="shared" si="95"/>
        <v>713.12487718690375</v>
      </c>
      <c r="BI222" s="8">
        <f t="shared" si="96"/>
        <v>713.12487718690375</v>
      </c>
      <c r="BJ222" s="8">
        <f t="shared" si="97"/>
        <v>0</v>
      </c>
      <c r="BK222" s="8">
        <f t="shared" si="98"/>
        <v>713.12487718690375</v>
      </c>
      <c r="BL222" s="8">
        <f t="shared" si="99"/>
        <v>0</v>
      </c>
      <c r="BM222" s="8">
        <f t="shared" si="100"/>
        <v>0</v>
      </c>
      <c r="BN222" s="8">
        <f>BW222*WACC!$H$10/12</f>
        <v>0</v>
      </c>
      <c r="BO222" s="8">
        <f t="shared" si="87"/>
        <v>0</v>
      </c>
      <c r="BP222" s="8">
        <f t="shared" si="88"/>
        <v>0</v>
      </c>
      <c r="BQ222" s="8">
        <f t="shared" si="89"/>
        <v>0</v>
      </c>
      <c r="BR222" s="8">
        <f>BW222*WACC!$H$11/12</f>
        <v>0</v>
      </c>
      <c r="BS222" s="8">
        <f t="shared" si="90"/>
        <v>0</v>
      </c>
      <c r="BT222" s="8"/>
      <c r="BU222" s="8">
        <f t="shared" si="91"/>
        <v>0</v>
      </c>
      <c r="BV222" s="8">
        <f t="shared" si="92"/>
        <v>0</v>
      </c>
      <c r="BW222" s="8">
        <f t="shared" si="93"/>
        <v>0</v>
      </c>
      <c r="BX222" s="8">
        <f>BW222*WACC!$H$12/12</f>
        <v>0</v>
      </c>
      <c r="BY222" s="8">
        <f t="shared" si="94"/>
        <v>0</v>
      </c>
    </row>
    <row r="223" spans="1:77" hidden="1" outlineLevel="1" x14ac:dyDescent="0.2">
      <c r="A223">
        <f t="shared" si="85"/>
        <v>2026</v>
      </c>
      <c r="B223" s="247">
        <v>46235</v>
      </c>
      <c r="C223" s="169">
        <v>0</v>
      </c>
      <c r="D223" s="169">
        <v>0</v>
      </c>
      <c r="E223" s="169">
        <v>0</v>
      </c>
      <c r="F223" s="169">
        <v>0</v>
      </c>
      <c r="G223" s="169">
        <v>0</v>
      </c>
      <c r="H223" s="169">
        <v>0</v>
      </c>
      <c r="I223" s="169">
        <v>0</v>
      </c>
      <c r="J223" s="169">
        <v>0</v>
      </c>
      <c r="K223" s="169">
        <v>0</v>
      </c>
      <c r="L223" s="169">
        <v>0</v>
      </c>
      <c r="M223" s="169">
        <v>0</v>
      </c>
      <c r="N223" s="169">
        <v>0</v>
      </c>
      <c r="O223" s="169">
        <v>0</v>
      </c>
      <c r="P223" s="169">
        <v>0</v>
      </c>
      <c r="Q223" s="169">
        <v>0</v>
      </c>
      <c r="R223" s="169">
        <v>0</v>
      </c>
      <c r="S223" s="169">
        <v>0</v>
      </c>
      <c r="T223" s="169">
        <v>0</v>
      </c>
      <c r="U223" s="169">
        <v>0</v>
      </c>
      <c r="V223" s="169">
        <v>0</v>
      </c>
      <c r="W223" s="267">
        <v>0</v>
      </c>
      <c r="X223" s="169">
        <v>0</v>
      </c>
      <c r="Y223" s="169">
        <v>0</v>
      </c>
      <c r="Z223" s="169">
        <v>0</v>
      </c>
      <c r="AA223" s="169">
        <v>0</v>
      </c>
      <c r="AB223" s="169">
        <v>0</v>
      </c>
      <c r="AC223" s="169">
        <v>0</v>
      </c>
      <c r="AD223" s="169">
        <v>0</v>
      </c>
      <c r="AE223" s="169">
        <v>0</v>
      </c>
      <c r="AF223" s="169">
        <v>0</v>
      </c>
      <c r="AG223" s="169">
        <v>0</v>
      </c>
      <c r="AH223" s="169">
        <v>0</v>
      </c>
      <c r="AI223" s="169">
        <v>713.12487718690375</v>
      </c>
      <c r="AJ223" s="169">
        <v>713.12487718690375</v>
      </c>
      <c r="AK223" s="169">
        <v>713.12487718690375</v>
      </c>
      <c r="AM223" s="15">
        <v>2</v>
      </c>
      <c r="AN223" s="169" t="str">
        <f>RevReqSumR!AB223</f>
        <v>Oct 2025 - Sep 2026</v>
      </c>
      <c r="AO223" s="276">
        <v>0</v>
      </c>
      <c r="AP223" s="8"/>
      <c r="AQ223" s="8">
        <f t="shared" si="73"/>
        <v>0</v>
      </c>
      <c r="AR223" s="8">
        <f t="shared" si="74"/>
        <v>0</v>
      </c>
      <c r="AS223" s="8">
        <f t="shared" si="75"/>
        <v>0</v>
      </c>
      <c r="AT223" s="8">
        <f t="shared" si="76"/>
        <v>0</v>
      </c>
      <c r="AU223" s="8">
        <v>0</v>
      </c>
      <c r="AW223" s="8">
        <f t="shared" si="77"/>
        <v>0</v>
      </c>
      <c r="AX223" s="8">
        <f t="shared" si="78"/>
        <v>0</v>
      </c>
      <c r="AY223" s="8">
        <f t="shared" si="79"/>
        <v>0</v>
      </c>
      <c r="AZ223" s="8">
        <f t="shared" si="80"/>
        <v>0</v>
      </c>
      <c r="BB223" s="8">
        <f t="shared" si="86"/>
        <v>0</v>
      </c>
      <c r="BC223" s="8">
        <f t="shared" si="86"/>
        <v>0</v>
      </c>
      <c r="BD223" s="8">
        <f t="shared" si="86"/>
        <v>0</v>
      </c>
      <c r="BE223" s="8">
        <f t="shared" si="81"/>
        <v>0</v>
      </c>
      <c r="BF223" s="8">
        <f t="shared" si="82"/>
        <v>0</v>
      </c>
      <c r="BH223" s="8">
        <f t="shared" si="95"/>
        <v>713.12487718690375</v>
      </c>
      <c r="BI223" s="8">
        <f t="shared" si="96"/>
        <v>713.12487718690375</v>
      </c>
      <c r="BJ223" s="8">
        <f t="shared" si="97"/>
        <v>0</v>
      </c>
      <c r="BK223" s="8">
        <f t="shared" si="98"/>
        <v>713.12487718690375</v>
      </c>
      <c r="BL223" s="8">
        <f t="shared" si="99"/>
        <v>0</v>
      </c>
      <c r="BM223" s="8">
        <f t="shared" si="100"/>
        <v>0</v>
      </c>
      <c r="BN223" s="8">
        <f>BW223*WACC!$H$10/12</f>
        <v>0</v>
      </c>
      <c r="BO223" s="8">
        <f t="shared" si="87"/>
        <v>0</v>
      </c>
      <c r="BP223" s="8">
        <f t="shared" si="88"/>
        <v>0</v>
      </c>
      <c r="BQ223" s="8">
        <f t="shared" si="89"/>
        <v>0</v>
      </c>
      <c r="BR223" s="8">
        <f>BW223*WACC!$H$11/12</f>
        <v>0</v>
      </c>
      <c r="BS223" s="8">
        <f t="shared" si="90"/>
        <v>0</v>
      </c>
      <c r="BT223" s="8"/>
      <c r="BU223" s="8">
        <f t="shared" si="91"/>
        <v>0</v>
      </c>
      <c r="BV223" s="8">
        <f t="shared" si="92"/>
        <v>0</v>
      </c>
      <c r="BW223" s="8">
        <f t="shared" si="93"/>
        <v>0</v>
      </c>
      <c r="BX223" s="8">
        <f>BW223*WACC!$H$12/12</f>
        <v>0</v>
      </c>
      <c r="BY223" s="8">
        <f t="shared" si="94"/>
        <v>0</v>
      </c>
    </row>
    <row r="224" spans="1:77" hidden="1" outlineLevel="1" x14ac:dyDescent="0.2">
      <c r="A224">
        <f t="shared" si="85"/>
        <v>2026</v>
      </c>
      <c r="B224" s="247">
        <v>46266</v>
      </c>
      <c r="C224" s="169">
        <v>0</v>
      </c>
      <c r="D224" s="169">
        <v>0</v>
      </c>
      <c r="E224" s="169">
        <v>0</v>
      </c>
      <c r="F224" s="169">
        <v>0</v>
      </c>
      <c r="G224" s="169">
        <v>0</v>
      </c>
      <c r="H224" s="169">
        <v>0</v>
      </c>
      <c r="I224" s="169">
        <v>0</v>
      </c>
      <c r="J224" s="169">
        <v>0</v>
      </c>
      <c r="K224" s="169">
        <v>0</v>
      </c>
      <c r="L224" s="169">
        <v>0</v>
      </c>
      <c r="M224" s="169">
        <v>0</v>
      </c>
      <c r="N224" s="169">
        <v>0</v>
      </c>
      <c r="O224" s="169">
        <v>0</v>
      </c>
      <c r="P224" s="169">
        <v>0</v>
      </c>
      <c r="Q224" s="169">
        <v>0</v>
      </c>
      <c r="R224" s="169">
        <v>0</v>
      </c>
      <c r="S224" s="169">
        <v>0</v>
      </c>
      <c r="T224" s="169">
        <v>0</v>
      </c>
      <c r="U224" s="169">
        <v>0</v>
      </c>
      <c r="V224" s="169">
        <v>0</v>
      </c>
      <c r="W224" s="267">
        <v>0</v>
      </c>
      <c r="X224" s="169">
        <v>0</v>
      </c>
      <c r="Y224" s="169">
        <v>0</v>
      </c>
      <c r="Z224" s="169">
        <v>0</v>
      </c>
      <c r="AA224" s="169">
        <v>0</v>
      </c>
      <c r="AB224" s="169">
        <v>0</v>
      </c>
      <c r="AC224" s="169">
        <v>0</v>
      </c>
      <c r="AD224" s="169">
        <v>0</v>
      </c>
      <c r="AE224" s="169">
        <v>0</v>
      </c>
      <c r="AF224" s="169">
        <v>0</v>
      </c>
      <c r="AG224" s="169">
        <v>0</v>
      </c>
      <c r="AH224" s="169">
        <v>0</v>
      </c>
      <c r="AI224" s="169">
        <v>713.12487718690375</v>
      </c>
      <c r="AJ224" s="169">
        <v>713.12487718690375</v>
      </c>
      <c r="AK224" s="169">
        <v>713.12487718690375</v>
      </c>
      <c r="AM224" s="15">
        <v>2</v>
      </c>
      <c r="AN224" s="169" t="str">
        <f>RevReqSumR!AB224</f>
        <v>Oct 2025 - Sep 2026</v>
      </c>
      <c r="AO224" s="276">
        <v>0</v>
      </c>
      <c r="AP224" s="8"/>
      <c r="AQ224" s="8">
        <f t="shared" si="73"/>
        <v>0</v>
      </c>
      <c r="AR224" s="8">
        <f t="shared" si="74"/>
        <v>0</v>
      </c>
      <c r="AS224" s="8">
        <f t="shared" si="75"/>
        <v>0</v>
      </c>
      <c r="AT224" s="8">
        <f t="shared" si="76"/>
        <v>0</v>
      </c>
      <c r="AU224" s="8">
        <v>0</v>
      </c>
      <c r="AW224" s="8">
        <f t="shared" si="77"/>
        <v>0</v>
      </c>
      <c r="AX224" s="8">
        <f t="shared" si="78"/>
        <v>0</v>
      </c>
      <c r="AY224" s="8">
        <f t="shared" si="79"/>
        <v>0</v>
      </c>
      <c r="AZ224" s="8">
        <f t="shared" si="80"/>
        <v>0</v>
      </c>
      <c r="BB224" s="8">
        <f t="shared" si="86"/>
        <v>0</v>
      </c>
      <c r="BC224" s="8">
        <f t="shared" si="86"/>
        <v>0</v>
      </c>
      <c r="BD224" s="8">
        <f t="shared" si="86"/>
        <v>0</v>
      </c>
      <c r="BE224" s="8">
        <f t="shared" si="81"/>
        <v>0</v>
      </c>
      <c r="BF224" s="8">
        <f t="shared" si="82"/>
        <v>0</v>
      </c>
      <c r="BH224" s="8">
        <f t="shared" si="95"/>
        <v>713.12487718690375</v>
      </c>
      <c r="BI224" s="8">
        <f t="shared" si="96"/>
        <v>713.12487718690375</v>
      </c>
      <c r="BJ224" s="8">
        <f t="shared" si="97"/>
        <v>0</v>
      </c>
      <c r="BK224" s="8">
        <f t="shared" si="98"/>
        <v>713.12487718690375</v>
      </c>
      <c r="BL224" s="8">
        <f t="shared" si="99"/>
        <v>0</v>
      </c>
      <c r="BM224" s="8">
        <f t="shared" si="100"/>
        <v>0</v>
      </c>
      <c r="BN224" s="8">
        <f>BW224*WACC!$H$10/12</f>
        <v>0</v>
      </c>
      <c r="BO224" s="8">
        <f t="shared" si="87"/>
        <v>0</v>
      </c>
      <c r="BP224" s="8">
        <f t="shared" si="88"/>
        <v>0</v>
      </c>
      <c r="BQ224" s="8">
        <f t="shared" si="89"/>
        <v>0</v>
      </c>
      <c r="BR224" s="8">
        <f>BW224*WACC!$H$11/12</f>
        <v>0</v>
      </c>
      <c r="BS224" s="8">
        <f t="shared" si="90"/>
        <v>0</v>
      </c>
      <c r="BT224" s="8"/>
      <c r="BU224" s="8">
        <f t="shared" si="91"/>
        <v>0</v>
      </c>
      <c r="BV224" s="8">
        <f t="shared" si="92"/>
        <v>0</v>
      </c>
      <c r="BW224" s="8">
        <f t="shared" si="93"/>
        <v>0</v>
      </c>
      <c r="BX224" s="8">
        <f>BW224*WACC!$H$12/12</f>
        <v>0</v>
      </c>
      <c r="BY224" s="8">
        <f t="shared" si="94"/>
        <v>0</v>
      </c>
    </row>
    <row r="225" spans="1:77" hidden="1" outlineLevel="1" x14ac:dyDescent="0.2">
      <c r="A225">
        <f t="shared" si="85"/>
        <v>2026</v>
      </c>
      <c r="B225" s="247">
        <v>46296</v>
      </c>
      <c r="C225" s="169">
        <v>0</v>
      </c>
      <c r="D225" s="169">
        <v>0</v>
      </c>
      <c r="E225" s="169">
        <v>0</v>
      </c>
      <c r="F225" s="169">
        <v>0</v>
      </c>
      <c r="G225" s="169">
        <v>0</v>
      </c>
      <c r="H225" s="169">
        <v>0</v>
      </c>
      <c r="I225" s="169">
        <v>0</v>
      </c>
      <c r="J225" s="169">
        <v>0</v>
      </c>
      <c r="K225" s="169">
        <v>0</v>
      </c>
      <c r="L225" s="169">
        <v>0</v>
      </c>
      <c r="M225" s="169">
        <v>0</v>
      </c>
      <c r="N225" s="169">
        <v>0</v>
      </c>
      <c r="O225" s="169">
        <v>0</v>
      </c>
      <c r="P225" s="169">
        <v>0</v>
      </c>
      <c r="Q225" s="169">
        <v>0</v>
      </c>
      <c r="R225" s="169">
        <v>0</v>
      </c>
      <c r="S225" s="169">
        <v>0</v>
      </c>
      <c r="T225" s="169">
        <v>0</v>
      </c>
      <c r="U225" s="169">
        <v>0</v>
      </c>
      <c r="V225" s="169">
        <v>0</v>
      </c>
      <c r="W225" s="267">
        <v>0</v>
      </c>
      <c r="X225" s="169">
        <v>0</v>
      </c>
      <c r="Y225" s="169">
        <v>0</v>
      </c>
      <c r="Z225" s="169">
        <v>0</v>
      </c>
      <c r="AA225" s="169">
        <v>0</v>
      </c>
      <c r="AB225" s="169">
        <v>0</v>
      </c>
      <c r="AC225" s="169">
        <v>0</v>
      </c>
      <c r="AD225" s="169">
        <v>0</v>
      </c>
      <c r="AE225" s="169">
        <v>0</v>
      </c>
      <c r="AF225" s="169">
        <v>0</v>
      </c>
      <c r="AG225" s="169">
        <v>0</v>
      </c>
      <c r="AH225" s="169">
        <v>0</v>
      </c>
      <c r="AI225" s="169">
        <v>85.881662661313726</v>
      </c>
      <c r="AJ225" s="169">
        <v>85.881662661313726</v>
      </c>
      <c r="AK225" s="169">
        <v>85.881662661313726</v>
      </c>
      <c r="AM225" s="15">
        <v>2</v>
      </c>
      <c r="AN225" s="169" t="str">
        <f>RevReqSumR!AB225</f>
        <v>Oct 2026 - Sep 2027</v>
      </c>
      <c r="AO225" s="276">
        <v>0</v>
      </c>
      <c r="AP225" s="8"/>
      <c r="AQ225" s="8">
        <f t="shared" si="73"/>
        <v>0</v>
      </c>
      <c r="AR225" s="8">
        <f t="shared" si="74"/>
        <v>0</v>
      </c>
      <c r="AS225" s="8">
        <f t="shared" si="75"/>
        <v>0</v>
      </c>
      <c r="AT225" s="8">
        <f t="shared" si="76"/>
        <v>0</v>
      </c>
      <c r="AU225" s="8">
        <v>0</v>
      </c>
      <c r="AW225" s="8">
        <f t="shared" si="77"/>
        <v>0</v>
      </c>
      <c r="AX225" s="8">
        <f t="shared" si="78"/>
        <v>0</v>
      </c>
      <c r="AY225" s="8">
        <f t="shared" si="79"/>
        <v>0</v>
      </c>
      <c r="AZ225" s="8">
        <f t="shared" si="80"/>
        <v>0</v>
      </c>
      <c r="BB225" s="8">
        <f t="shared" si="86"/>
        <v>0</v>
      </c>
      <c r="BC225" s="8">
        <f t="shared" si="86"/>
        <v>0</v>
      </c>
      <c r="BD225" s="8">
        <f t="shared" si="86"/>
        <v>0</v>
      </c>
      <c r="BE225" s="8">
        <f t="shared" si="81"/>
        <v>0</v>
      </c>
      <c r="BF225" s="8">
        <f t="shared" si="82"/>
        <v>0</v>
      </c>
      <c r="BH225" s="8">
        <f t="shared" si="95"/>
        <v>85.881662661313726</v>
      </c>
      <c r="BI225" s="8">
        <f t="shared" si="96"/>
        <v>85.881662661313726</v>
      </c>
      <c r="BJ225" s="8">
        <f t="shared" si="97"/>
        <v>0</v>
      </c>
      <c r="BK225" s="8">
        <f t="shared" si="98"/>
        <v>85.881662661313726</v>
      </c>
      <c r="BL225" s="8">
        <f t="shared" si="99"/>
        <v>0</v>
      </c>
      <c r="BM225" s="8">
        <f t="shared" si="100"/>
        <v>0</v>
      </c>
      <c r="BN225" s="8">
        <f>BW225*WACC!$H$10/12</f>
        <v>0</v>
      </c>
      <c r="BO225" s="8">
        <f t="shared" si="87"/>
        <v>0</v>
      </c>
      <c r="BP225" s="8">
        <f t="shared" si="88"/>
        <v>0</v>
      </c>
      <c r="BQ225" s="8">
        <f t="shared" si="89"/>
        <v>0</v>
      </c>
      <c r="BR225" s="8">
        <f>BW225*WACC!$H$11/12</f>
        <v>0</v>
      </c>
      <c r="BS225" s="8">
        <f t="shared" si="90"/>
        <v>0</v>
      </c>
      <c r="BT225" s="8"/>
      <c r="BU225" s="8">
        <f t="shared" si="91"/>
        <v>0</v>
      </c>
      <c r="BV225" s="8">
        <f t="shared" si="92"/>
        <v>0</v>
      </c>
      <c r="BW225" s="8">
        <f t="shared" si="93"/>
        <v>0</v>
      </c>
      <c r="BX225" s="8">
        <f>BW225*WACC!$H$12/12</f>
        <v>0</v>
      </c>
      <c r="BY225" s="8">
        <f t="shared" si="94"/>
        <v>0</v>
      </c>
    </row>
    <row r="226" spans="1:77" hidden="1" outlineLevel="1" x14ac:dyDescent="0.2">
      <c r="A226">
        <f t="shared" si="85"/>
        <v>2026</v>
      </c>
      <c r="B226" s="247">
        <v>46327</v>
      </c>
      <c r="C226" s="169">
        <v>0</v>
      </c>
      <c r="D226" s="169">
        <v>0</v>
      </c>
      <c r="E226" s="169">
        <v>0</v>
      </c>
      <c r="F226" s="169">
        <v>0</v>
      </c>
      <c r="G226" s="169">
        <v>0</v>
      </c>
      <c r="H226" s="169">
        <v>0</v>
      </c>
      <c r="I226" s="169">
        <v>0</v>
      </c>
      <c r="J226" s="169">
        <v>0</v>
      </c>
      <c r="K226" s="169">
        <v>0</v>
      </c>
      <c r="L226" s="169">
        <v>0</v>
      </c>
      <c r="M226" s="169">
        <v>0</v>
      </c>
      <c r="N226" s="169">
        <v>0</v>
      </c>
      <c r="O226" s="169">
        <v>0</v>
      </c>
      <c r="P226" s="169">
        <v>0</v>
      </c>
      <c r="Q226" s="169">
        <v>0</v>
      </c>
      <c r="R226" s="169">
        <v>0</v>
      </c>
      <c r="S226" s="169">
        <v>0</v>
      </c>
      <c r="T226" s="169">
        <v>0</v>
      </c>
      <c r="U226" s="169">
        <v>0</v>
      </c>
      <c r="V226" s="169">
        <v>0</v>
      </c>
      <c r="W226" s="267">
        <v>0</v>
      </c>
      <c r="X226" s="169">
        <v>0</v>
      </c>
      <c r="Y226" s="169">
        <v>0</v>
      </c>
      <c r="Z226" s="169">
        <v>0</v>
      </c>
      <c r="AA226" s="169">
        <v>0</v>
      </c>
      <c r="AB226" s="169">
        <v>0</v>
      </c>
      <c r="AC226" s="169">
        <v>0</v>
      </c>
      <c r="AD226" s="169">
        <v>0</v>
      </c>
      <c r="AE226" s="169">
        <v>0</v>
      </c>
      <c r="AF226" s="169">
        <v>0</v>
      </c>
      <c r="AG226" s="169">
        <v>0</v>
      </c>
      <c r="AH226" s="169">
        <v>0</v>
      </c>
      <c r="AI226" s="169">
        <v>85.881662661313726</v>
      </c>
      <c r="AJ226" s="169">
        <v>85.881662661313726</v>
      </c>
      <c r="AK226" s="169">
        <v>85.881662661313726</v>
      </c>
      <c r="AM226" s="15">
        <v>1</v>
      </c>
      <c r="AN226" s="169" t="str">
        <f>RevReqSumR!AB226</f>
        <v>Oct 2026 - Sep 2027</v>
      </c>
      <c r="AO226" s="276">
        <v>0</v>
      </c>
      <c r="AP226" s="8"/>
      <c r="AQ226" s="8">
        <f t="shared" si="73"/>
        <v>0</v>
      </c>
      <c r="AR226" s="8">
        <f t="shared" si="74"/>
        <v>0</v>
      </c>
      <c r="AS226" s="8">
        <f t="shared" si="75"/>
        <v>0</v>
      </c>
      <c r="AT226" s="8">
        <f t="shared" si="76"/>
        <v>0</v>
      </c>
      <c r="AU226" s="8">
        <v>0</v>
      </c>
      <c r="AW226" s="8">
        <f t="shared" si="77"/>
        <v>0</v>
      </c>
      <c r="AX226" s="8">
        <f t="shared" si="78"/>
        <v>0</v>
      </c>
      <c r="AY226" s="8">
        <f t="shared" si="79"/>
        <v>0</v>
      </c>
      <c r="AZ226" s="8">
        <f t="shared" si="80"/>
        <v>0</v>
      </c>
      <c r="BB226" s="8">
        <f t="shared" si="86"/>
        <v>0</v>
      </c>
      <c r="BC226" s="8">
        <f t="shared" si="86"/>
        <v>0</v>
      </c>
      <c r="BD226" s="8">
        <f t="shared" si="86"/>
        <v>0</v>
      </c>
      <c r="BE226" s="8">
        <f t="shared" si="81"/>
        <v>0</v>
      </c>
      <c r="BF226" s="8">
        <f t="shared" si="82"/>
        <v>0</v>
      </c>
      <c r="BH226" s="8">
        <f t="shared" si="95"/>
        <v>85.881662661313726</v>
      </c>
      <c r="BI226" s="8">
        <f t="shared" si="96"/>
        <v>85.881662661313726</v>
      </c>
      <c r="BJ226" s="8">
        <f t="shared" si="97"/>
        <v>0</v>
      </c>
      <c r="BK226" s="8">
        <f t="shared" si="98"/>
        <v>85.881662661313726</v>
      </c>
      <c r="BL226" s="8">
        <f t="shared" si="99"/>
        <v>0</v>
      </c>
      <c r="BM226" s="8">
        <f t="shared" si="100"/>
        <v>0</v>
      </c>
      <c r="BN226" s="8">
        <f>BW226*WACC!$H$10/12</f>
        <v>0</v>
      </c>
      <c r="BO226" s="8">
        <f t="shared" si="87"/>
        <v>0</v>
      </c>
      <c r="BP226" s="8">
        <f t="shared" si="88"/>
        <v>0</v>
      </c>
      <c r="BQ226" s="8">
        <f t="shared" si="89"/>
        <v>0</v>
      </c>
      <c r="BR226" s="8">
        <f>BW226*WACC!$H$11/12</f>
        <v>0</v>
      </c>
      <c r="BS226" s="8">
        <f t="shared" si="90"/>
        <v>0</v>
      </c>
      <c r="BT226" s="8"/>
      <c r="BU226" s="8">
        <f t="shared" si="91"/>
        <v>0</v>
      </c>
      <c r="BV226" s="8">
        <f t="shared" si="92"/>
        <v>0</v>
      </c>
      <c r="BW226" s="8">
        <f t="shared" si="93"/>
        <v>0</v>
      </c>
      <c r="BX226" s="8">
        <f>BW226*WACC!$H$12/12</f>
        <v>0</v>
      </c>
      <c r="BY226" s="8">
        <f t="shared" si="94"/>
        <v>0</v>
      </c>
    </row>
    <row r="227" spans="1:77" hidden="1" outlineLevel="1" x14ac:dyDescent="0.2">
      <c r="A227">
        <f t="shared" si="85"/>
        <v>2026</v>
      </c>
      <c r="B227" s="247">
        <v>46357</v>
      </c>
      <c r="C227" s="169">
        <v>0</v>
      </c>
      <c r="D227" s="169">
        <v>0</v>
      </c>
      <c r="E227" s="169">
        <v>0</v>
      </c>
      <c r="F227" s="169">
        <v>0</v>
      </c>
      <c r="G227" s="169">
        <v>0</v>
      </c>
      <c r="H227" s="169">
        <v>0</v>
      </c>
      <c r="I227" s="169">
        <v>0</v>
      </c>
      <c r="J227" s="169">
        <v>0</v>
      </c>
      <c r="K227" s="169">
        <v>0</v>
      </c>
      <c r="L227" s="169">
        <v>0</v>
      </c>
      <c r="M227" s="169">
        <v>0</v>
      </c>
      <c r="N227" s="169">
        <v>0</v>
      </c>
      <c r="O227" s="169">
        <v>0</v>
      </c>
      <c r="P227" s="169">
        <v>0</v>
      </c>
      <c r="Q227" s="169">
        <v>0</v>
      </c>
      <c r="R227" s="169">
        <v>0</v>
      </c>
      <c r="S227" s="169">
        <v>0</v>
      </c>
      <c r="T227" s="169">
        <v>0</v>
      </c>
      <c r="U227" s="169">
        <v>0</v>
      </c>
      <c r="V227" s="169">
        <v>0</v>
      </c>
      <c r="W227" s="267">
        <v>0</v>
      </c>
      <c r="X227" s="169">
        <v>0</v>
      </c>
      <c r="Y227" s="169">
        <v>0</v>
      </c>
      <c r="Z227" s="169">
        <v>0</v>
      </c>
      <c r="AA227" s="169">
        <v>0</v>
      </c>
      <c r="AB227" s="169">
        <v>0</v>
      </c>
      <c r="AC227" s="169">
        <v>0</v>
      </c>
      <c r="AD227" s="169">
        <v>0</v>
      </c>
      <c r="AE227" s="169">
        <v>0</v>
      </c>
      <c r="AF227" s="169">
        <v>0</v>
      </c>
      <c r="AG227" s="169">
        <v>0</v>
      </c>
      <c r="AH227" s="169">
        <v>0</v>
      </c>
      <c r="AI227" s="169">
        <v>85.881662661313726</v>
      </c>
      <c r="AJ227" s="169">
        <v>85.881662661313726</v>
      </c>
      <c r="AK227" s="169">
        <v>85.881662661313726</v>
      </c>
      <c r="AM227" s="15">
        <v>2</v>
      </c>
      <c r="AN227" s="169" t="str">
        <f>RevReqSumR!AB227</f>
        <v>Oct 2026 - Sep 2027</v>
      </c>
      <c r="AO227" s="276">
        <v>0</v>
      </c>
      <c r="AP227" s="8"/>
      <c r="AQ227" s="8">
        <f t="shared" si="73"/>
        <v>0</v>
      </c>
      <c r="AR227" s="8">
        <f t="shared" si="74"/>
        <v>0</v>
      </c>
      <c r="AS227" s="8">
        <f t="shared" si="75"/>
        <v>0</v>
      </c>
      <c r="AT227" s="8">
        <f t="shared" si="76"/>
        <v>0</v>
      </c>
      <c r="AU227" s="8">
        <v>0</v>
      </c>
      <c r="AW227" s="8">
        <f t="shared" si="77"/>
        <v>0</v>
      </c>
      <c r="AX227" s="8">
        <f t="shared" si="78"/>
        <v>0</v>
      </c>
      <c r="AY227" s="8">
        <f t="shared" si="79"/>
        <v>0</v>
      </c>
      <c r="AZ227" s="8">
        <f t="shared" si="80"/>
        <v>0</v>
      </c>
      <c r="BB227" s="8">
        <f t="shared" si="86"/>
        <v>0</v>
      </c>
      <c r="BC227" s="8">
        <f t="shared" si="86"/>
        <v>0</v>
      </c>
      <c r="BD227" s="8">
        <f t="shared" si="86"/>
        <v>0</v>
      </c>
      <c r="BE227" s="8">
        <f t="shared" si="81"/>
        <v>0</v>
      </c>
      <c r="BF227" s="8">
        <f t="shared" si="82"/>
        <v>0</v>
      </c>
      <c r="BH227" s="8">
        <f t="shared" si="95"/>
        <v>85.881662661313726</v>
      </c>
      <c r="BI227" s="8">
        <f t="shared" si="96"/>
        <v>85.881662661313726</v>
      </c>
      <c r="BJ227" s="8">
        <f t="shared" si="97"/>
        <v>0</v>
      </c>
      <c r="BK227" s="8">
        <f t="shared" si="98"/>
        <v>85.881662661313726</v>
      </c>
      <c r="BL227" s="8">
        <f t="shared" si="99"/>
        <v>0</v>
      </c>
      <c r="BM227" s="8">
        <f t="shared" si="100"/>
        <v>0</v>
      </c>
      <c r="BN227" s="8">
        <f>BW227*WACC!$H$10/12</f>
        <v>0</v>
      </c>
      <c r="BO227" s="8">
        <f t="shared" si="87"/>
        <v>0</v>
      </c>
      <c r="BP227" s="8">
        <f t="shared" si="88"/>
        <v>0</v>
      </c>
      <c r="BQ227" s="8">
        <f t="shared" si="89"/>
        <v>0</v>
      </c>
      <c r="BR227" s="8">
        <f>BW227*WACC!$H$11/12</f>
        <v>0</v>
      </c>
      <c r="BS227" s="8">
        <f t="shared" si="90"/>
        <v>0</v>
      </c>
      <c r="BT227" s="8"/>
      <c r="BU227" s="8">
        <f t="shared" si="91"/>
        <v>0</v>
      </c>
      <c r="BV227" s="8">
        <f t="shared" si="92"/>
        <v>0</v>
      </c>
      <c r="BW227" s="8">
        <f t="shared" si="93"/>
        <v>0</v>
      </c>
      <c r="BX227" s="8">
        <f>BW227*WACC!$H$12/12</f>
        <v>0</v>
      </c>
      <c r="BY227" s="8">
        <f t="shared" si="94"/>
        <v>0</v>
      </c>
    </row>
    <row r="228" spans="1:77" hidden="1" outlineLevel="1" x14ac:dyDescent="0.2">
      <c r="A228">
        <f t="shared" si="85"/>
        <v>2027</v>
      </c>
      <c r="B228" s="247">
        <v>46388</v>
      </c>
      <c r="C228" s="169">
        <v>0</v>
      </c>
      <c r="D228" s="169">
        <v>0</v>
      </c>
      <c r="E228" s="169">
        <v>0</v>
      </c>
      <c r="F228" s="169">
        <v>0</v>
      </c>
      <c r="G228" s="169">
        <v>0</v>
      </c>
      <c r="H228" s="169">
        <v>0</v>
      </c>
      <c r="I228" s="169">
        <v>0</v>
      </c>
      <c r="J228" s="169">
        <v>0</v>
      </c>
      <c r="K228" s="169">
        <v>0</v>
      </c>
      <c r="L228" s="169">
        <v>0</v>
      </c>
      <c r="M228" s="169">
        <v>0</v>
      </c>
      <c r="N228" s="169">
        <v>0</v>
      </c>
      <c r="O228" s="169">
        <v>0</v>
      </c>
      <c r="P228" s="169">
        <v>0</v>
      </c>
      <c r="Q228" s="169">
        <v>0</v>
      </c>
      <c r="R228" s="169">
        <v>0</v>
      </c>
      <c r="S228" s="169">
        <v>0</v>
      </c>
      <c r="T228" s="169">
        <v>0</v>
      </c>
      <c r="U228" s="169">
        <v>0</v>
      </c>
      <c r="V228" s="169">
        <v>0</v>
      </c>
      <c r="W228" s="267">
        <v>0</v>
      </c>
      <c r="X228" s="169">
        <v>0</v>
      </c>
      <c r="Y228" s="169">
        <v>0</v>
      </c>
      <c r="Z228" s="169">
        <v>0</v>
      </c>
      <c r="AA228" s="169">
        <v>0</v>
      </c>
      <c r="AB228" s="169">
        <v>0</v>
      </c>
      <c r="AC228" s="169">
        <v>0</v>
      </c>
      <c r="AD228" s="169">
        <v>0</v>
      </c>
      <c r="AE228" s="169">
        <v>0</v>
      </c>
      <c r="AF228" s="169">
        <v>0</v>
      </c>
      <c r="AG228" s="169">
        <v>0</v>
      </c>
      <c r="AH228" s="169">
        <v>0</v>
      </c>
      <c r="AI228" s="169">
        <v>85.881662661313726</v>
      </c>
      <c r="AJ228" s="169">
        <v>85.881662661313726</v>
      </c>
      <c r="AK228" s="169">
        <v>85.881662661313726</v>
      </c>
      <c r="AM228" s="15">
        <v>2</v>
      </c>
      <c r="AN228" s="169" t="str">
        <f>RevReqSumR!AB228</f>
        <v>Oct 2026 - Sep 2027</v>
      </c>
      <c r="AO228" s="276">
        <v>0</v>
      </c>
      <c r="AP228" s="8"/>
      <c r="AQ228" s="8">
        <f t="shared" ref="AQ228:AQ262" si="101">Z228</f>
        <v>0</v>
      </c>
      <c r="AR228" s="8">
        <f t="shared" ref="AR228:AR262" si="102">AB228</f>
        <v>0</v>
      </c>
      <c r="AS228" s="8">
        <f t="shared" ref="AS228:AS262" si="103">AC228</f>
        <v>0</v>
      </c>
      <c r="AT228" s="8">
        <f t="shared" ref="AT228:AT262" si="104">P228</f>
        <v>0</v>
      </c>
      <c r="AU228" s="8">
        <v>0</v>
      </c>
      <c r="AW228" s="8">
        <f t="shared" ref="AW228:AW262" si="105">U228</f>
        <v>0</v>
      </c>
      <c r="AX228" s="8">
        <f t="shared" ref="AX228:AX262" si="106">O228</f>
        <v>0</v>
      </c>
      <c r="AY228" s="8">
        <f t="shared" ref="AY228:AY262" si="107">AS228+AT228+AU228+AV228+AW228+AX228</f>
        <v>0</v>
      </c>
      <c r="AZ228" s="8">
        <f t="shared" ref="AZ228:AZ262" si="108">AF228</f>
        <v>0</v>
      </c>
      <c r="BB228" s="8">
        <f t="shared" si="86"/>
        <v>0</v>
      </c>
      <c r="BC228" s="8">
        <f t="shared" si="86"/>
        <v>0</v>
      </c>
      <c r="BD228" s="8">
        <f t="shared" si="86"/>
        <v>0</v>
      </c>
      <c r="BE228" s="8">
        <f t="shared" ref="BE228:BE262" si="109">AZ228+BB228+BC228+BD228</f>
        <v>0</v>
      </c>
      <c r="BF228" s="8">
        <f t="shared" si="82"/>
        <v>0</v>
      </c>
      <c r="BH228" s="8">
        <f t="shared" si="95"/>
        <v>85.881662661313726</v>
      </c>
      <c r="BI228" s="8">
        <f t="shared" si="96"/>
        <v>85.881662661313726</v>
      </c>
      <c r="BJ228" s="8">
        <f t="shared" si="97"/>
        <v>0</v>
      </c>
      <c r="BK228" s="8">
        <f t="shared" si="98"/>
        <v>85.881662661313726</v>
      </c>
      <c r="BL228" s="8">
        <f t="shared" si="99"/>
        <v>0</v>
      </c>
      <c r="BM228" s="8">
        <f t="shared" si="100"/>
        <v>0</v>
      </c>
      <c r="BN228" s="8">
        <f>BW228*WACC!$H$10/12</f>
        <v>0</v>
      </c>
      <c r="BO228" s="8">
        <f t="shared" si="87"/>
        <v>0</v>
      </c>
      <c r="BP228" s="8">
        <f t="shared" si="88"/>
        <v>0</v>
      </c>
      <c r="BQ228" s="8">
        <f t="shared" si="89"/>
        <v>0</v>
      </c>
      <c r="BR228" s="8">
        <f>BW228*WACC!$H$11/12</f>
        <v>0</v>
      </c>
      <c r="BS228" s="8">
        <f t="shared" si="90"/>
        <v>0</v>
      </c>
      <c r="BT228" s="8"/>
      <c r="BU228" s="8">
        <f t="shared" si="91"/>
        <v>0</v>
      </c>
      <c r="BV228" s="8">
        <f t="shared" si="92"/>
        <v>0</v>
      </c>
      <c r="BW228" s="8">
        <f t="shared" si="93"/>
        <v>0</v>
      </c>
      <c r="BX228" s="8">
        <f>BW228*WACC!$H$12/12</f>
        <v>0</v>
      </c>
      <c r="BY228" s="8">
        <f t="shared" si="94"/>
        <v>0</v>
      </c>
    </row>
    <row r="229" spans="1:77" hidden="1" outlineLevel="1" x14ac:dyDescent="0.2">
      <c r="A229">
        <f t="shared" si="85"/>
        <v>2027</v>
      </c>
      <c r="B229" s="247">
        <v>46419</v>
      </c>
      <c r="C229" s="169">
        <v>0</v>
      </c>
      <c r="D229" s="169">
        <v>0</v>
      </c>
      <c r="E229" s="169">
        <v>0</v>
      </c>
      <c r="F229" s="169">
        <v>0</v>
      </c>
      <c r="G229" s="169">
        <v>0</v>
      </c>
      <c r="H229" s="169">
        <v>0</v>
      </c>
      <c r="I229" s="169">
        <v>0</v>
      </c>
      <c r="J229" s="169">
        <v>0</v>
      </c>
      <c r="K229" s="169">
        <v>0</v>
      </c>
      <c r="L229" s="169">
        <v>0</v>
      </c>
      <c r="M229" s="169">
        <v>0</v>
      </c>
      <c r="N229" s="169">
        <v>0</v>
      </c>
      <c r="O229" s="169">
        <v>0</v>
      </c>
      <c r="P229" s="169">
        <v>0</v>
      </c>
      <c r="Q229" s="169">
        <v>0</v>
      </c>
      <c r="R229" s="169">
        <v>0</v>
      </c>
      <c r="S229" s="169">
        <v>0</v>
      </c>
      <c r="T229" s="169">
        <v>0</v>
      </c>
      <c r="U229" s="169">
        <v>0</v>
      </c>
      <c r="V229" s="169">
        <v>0</v>
      </c>
      <c r="W229" s="267">
        <v>0</v>
      </c>
      <c r="X229" s="169">
        <v>0</v>
      </c>
      <c r="Y229" s="169">
        <v>0</v>
      </c>
      <c r="Z229" s="169">
        <v>0</v>
      </c>
      <c r="AA229" s="169">
        <v>0</v>
      </c>
      <c r="AB229" s="169">
        <v>0</v>
      </c>
      <c r="AC229" s="169">
        <v>0</v>
      </c>
      <c r="AD229" s="169">
        <v>0</v>
      </c>
      <c r="AE229" s="169">
        <v>0</v>
      </c>
      <c r="AF229" s="169">
        <v>0</v>
      </c>
      <c r="AG229" s="169">
        <v>0</v>
      </c>
      <c r="AH229" s="169">
        <v>0</v>
      </c>
      <c r="AI229" s="169">
        <v>85.881662661313726</v>
      </c>
      <c r="AJ229" s="169">
        <v>85.881662661313726</v>
      </c>
      <c r="AK229" s="169">
        <v>85.881662661313726</v>
      </c>
      <c r="AM229" s="15">
        <v>2</v>
      </c>
      <c r="AN229" s="169" t="str">
        <f>RevReqSumR!AB229</f>
        <v>Oct 2026 - Sep 2027</v>
      </c>
      <c r="AO229" s="276">
        <v>0</v>
      </c>
      <c r="AP229" s="8"/>
      <c r="AQ229" s="8">
        <f t="shared" si="101"/>
        <v>0</v>
      </c>
      <c r="AR229" s="8">
        <f t="shared" si="102"/>
        <v>0</v>
      </c>
      <c r="AS229" s="8">
        <f t="shared" si="103"/>
        <v>0</v>
      </c>
      <c r="AT229" s="8">
        <f t="shared" si="104"/>
        <v>0</v>
      </c>
      <c r="AU229" s="8">
        <v>0</v>
      </c>
      <c r="AW229" s="8">
        <f t="shared" si="105"/>
        <v>0</v>
      </c>
      <c r="AX229" s="8">
        <f t="shared" si="106"/>
        <v>0</v>
      </c>
      <c r="AY229" s="8">
        <f t="shared" si="107"/>
        <v>0</v>
      </c>
      <c r="AZ229" s="8">
        <f t="shared" si="108"/>
        <v>0</v>
      </c>
      <c r="BB229" s="8">
        <f t="shared" si="86"/>
        <v>0</v>
      </c>
      <c r="BC229" s="8">
        <f t="shared" si="86"/>
        <v>0</v>
      </c>
      <c r="BD229" s="8">
        <f t="shared" si="86"/>
        <v>0</v>
      </c>
      <c r="BE229" s="8">
        <f t="shared" si="109"/>
        <v>0</v>
      </c>
      <c r="BF229" s="8">
        <f t="shared" ref="BF229:BF263" si="110">AY229-BE229</f>
        <v>0</v>
      </c>
      <c r="BH229" s="8">
        <f t="shared" si="95"/>
        <v>85.881662661313726</v>
      </c>
      <c r="BI229" s="8">
        <f t="shared" si="96"/>
        <v>85.881662661313726</v>
      </c>
      <c r="BJ229" s="8">
        <f t="shared" si="97"/>
        <v>0</v>
      </c>
      <c r="BK229" s="8">
        <f t="shared" si="98"/>
        <v>85.881662661313726</v>
      </c>
      <c r="BL229" s="8">
        <f t="shared" si="99"/>
        <v>0</v>
      </c>
      <c r="BM229" s="8">
        <f t="shared" si="100"/>
        <v>0</v>
      </c>
      <c r="BN229" s="8">
        <f>BW229*WACC!$H$10/12</f>
        <v>0</v>
      </c>
      <c r="BO229" s="8">
        <f t="shared" si="87"/>
        <v>0</v>
      </c>
      <c r="BP229" s="8">
        <f t="shared" si="88"/>
        <v>0</v>
      </c>
      <c r="BQ229" s="8">
        <f t="shared" si="89"/>
        <v>0</v>
      </c>
      <c r="BR229" s="8">
        <f>BW229*WACC!$H$11/12</f>
        <v>0</v>
      </c>
      <c r="BS229" s="8">
        <f t="shared" si="90"/>
        <v>0</v>
      </c>
      <c r="BT229" s="8"/>
      <c r="BU229" s="8">
        <f t="shared" si="91"/>
        <v>0</v>
      </c>
      <c r="BV229" s="8">
        <f t="shared" si="92"/>
        <v>0</v>
      </c>
      <c r="BW229" s="8">
        <f t="shared" si="93"/>
        <v>0</v>
      </c>
      <c r="BX229" s="8">
        <f>BW229*WACC!$H$12/12</f>
        <v>0</v>
      </c>
      <c r="BY229" s="8">
        <f t="shared" si="94"/>
        <v>0</v>
      </c>
    </row>
    <row r="230" spans="1:77" hidden="1" outlineLevel="1" x14ac:dyDescent="0.2">
      <c r="A230">
        <f t="shared" si="85"/>
        <v>2027</v>
      </c>
      <c r="B230" s="247">
        <v>46447</v>
      </c>
      <c r="C230" s="169">
        <v>0</v>
      </c>
      <c r="D230" s="169">
        <v>0</v>
      </c>
      <c r="E230" s="169">
        <v>0</v>
      </c>
      <c r="F230" s="169">
        <v>0</v>
      </c>
      <c r="G230" s="169">
        <v>0</v>
      </c>
      <c r="H230" s="169">
        <v>0</v>
      </c>
      <c r="I230" s="169">
        <v>0</v>
      </c>
      <c r="J230" s="169">
        <v>0</v>
      </c>
      <c r="K230" s="169">
        <v>0</v>
      </c>
      <c r="L230" s="169">
        <v>0</v>
      </c>
      <c r="M230" s="169">
        <v>0</v>
      </c>
      <c r="N230" s="169">
        <v>0</v>
      </c>
      <c r="O230" s="169">
        <v>0</v>
      </c>
      <c r="P230" s="169">
        <v>0</v>
      </c>
      <c r="Q230" s="169">
        <v>0</v>
      </c>
      <c r="R230" s="169">
        <v>0</v>
      </c>
      <c r="S230" s="169">
        <v>0</v>
      </c>
      <c r="T230" s="169">
        <v>0</v>
      </c>
      <c r="U230" s="169">
        <v>0</v>
      </c>
      <c r="V230" s="169">
        <v>0</v>
      </c>
      <c r="W230" s="267">
        <v>0</v>
      </c>
      <c r="X230" s="169">
        <v>0</v>
      </c>
      <c r="Y230" s="169">
        <v>0</v>
      </c>
      <c r="Z230" s="169">
        <v>0</v>
      </c>
      <c r="AA230" s="169">
        <v>0</v>
      </c>
      <c r="AB230" s="169">
        <v>0</v>
      </c>
      <c r="AC230" s="169">
        <v>0</v>
      </c>
      <c r="AD230" s="169">
        <v>0</v>
      </c>
      <c r="AE230" s="169">
        <v>0</v>
      </c>
      <c r="AF230" s="169">
        <v>0</v>
      </c>
      <c r="AG230" s="169">
        <v>0</v>
      </c>
      <c r="AH230" s="169">
        <v>0</v>
      </c>
      <c r="AI230" s="169">
        <v>85.881662661313726</v>
      </c>
      <c r="AJ230" s="169">
        <v>85.881662661313726</v>
      </c>
      <c r="AK230" s="169">
        <v>85.881662661313726</v>
      </c>
      <c r="AM230" s="15">
        <v>2</v>
      </c>
      <c r="AN230" s="169" t="str">
        <f>RevReqSumR!AB230</f>
        <v>Oct 2026 - Sep 2027</v>
      </c>
      <c r="AO230" s="276">
        <v>0</v>
      </c>
      <c r="AP230" s="8"/>
      <c r="AQ230" s="8">
        <f t="shared" si="101"/>
        <v>0</v>
      </c>
      <c r="AR230" s="8">
        <f t="shared" si="102"/>
        <v>0</v>
      </c>
      <c r="AS230" s="8">
        <f t="shared" si="103"/>
        <v>0</v>
      </c>
      <c r="AT230" s="8">
        <f t="shared" si="104"/>
        <v>0</v>
      </c>
      <c r="AU230" s="8">
        <v>0</v>
      </c>
      <c r="AW230" s="8">
        <f t="shared" si="105"/>
        <v>0</v>
      </c>
      <c r="AX230" s="8">
        <f t="shared" si="106"/>
        <v>0</v>
      </c>
      <c r="AY230" s="8">
        <f t="shared" si="107"/>
        <v>0</v>
      </c>
      <c r="AZ230" s="8">
        <f t="shared" si="108"/>
        <v>0</v>
      </c>
      <c r="BB230" s="8">
        <f t="shared" si="86"/>
        <v>0</v>
      </c>
      <c r="BC230" s="8">
        <f t="shared" si="86"/>
        <v>0</v>
      </c>
      <c r="BD230" s="8">
        <f t="shared" si="86"/>
        <v>0</v>
      </c>
      <c r="BE230" s="8">
        <f t="shared" si="109"/>
        <v>0</v>
      </c>
      <c r="BF230" s="8">
        <f t="shared" si="110"/>
        <v>0</v>
      </c>
      <c r="BH230" s="8">
        <f t="shared" si="95"/>
        <v>85.881662661313726</v>
      </c>
      <c r="BI230" s="8">
        <f t="shared" si="96"/>
        <v>85.881662661313726</v>
      </c>
      <c r="BJ230" s="8">
        <f t="shared" si="97"/>
        <v>0</v>
      </c>
      <c r="BK230" s="8">
        <f t="shared" si="98"/>
        <v>85.881662661313726</v>
      </c>
      <c r="BL230" s="8">
        <f t="shared" si="99"/>
        <v>0</v>
      </c>
      <c r="BM230" s="8">
        <f t="shared" si="100"/>
        <v>0</v>
      </c>
      <c r="BN230" s="8">
        <f>BW230*WACC!$H$10/12</f>
        <v>0</v>
      </c>
      <c r="BO230" s="8">
        <f t="shared" si="87"/>
        <v>0</v>
      </c>
      <c r="BP230" s="8">
        <f t="shared" si="88"/>
        <v>0</v>
      </c>
      <c r="BQ230" s="8">
        <f t="shared" si="89"/>
        <v>0</v>
      </c>
      <c r="BR230" s="8">
        <f>BW230*WACC!$H$11/12</f>
        <v>0</v>
      </c>
      <c r="BS230" s="8">
        <f t="shared" si="90"/>
        <v>0</v>
      </c>
      <c r="BT230" s="8"/>
      <c r="BU230" s="8">
        <f t="shared" si="91"/>
        <v>0</v>
      </c>
      <c r="BV230" s="8">
        <f t="shared" si="92"/>
        <v>0</v>
      </c>
      <c r="BW230" s="8">
        <f t="shared" si="93"/>
        <v>0</v>
      </c>
      <c r="BX230" s="8">
        <f>BW230*WACC!$H$12/12</f>
        <v>0</v>
      </c>
      <c r="BY230" s="8">
        <f t="shared" si="94"/>
        <v>0</v>
      </c>
    </row>
    <row r="231" spans="1:77" hidden="1" outlineLevel="1" x14ac:dyDescent="0.2">
      <c r="A231">
        <f t="shared" si="85"/>
        <v>2027</v>
      </c>
      <c r="B231" s="247">
        <v>46478</v>
      </c>
      <c r="C231" s="169">
        <v>0</v>
      </c>
      <c r="D231" s="169">
        <v>0</v>
      </c>
      <c r="E231" s="169">
        <v>0</v>
      </c>
      <c r="F231" s="169">
        <v>0</v>
      </c>
      <c r="G231" s="169">
        <v>0</v>
      </c>
      <c r="H231" s="169">
        <v>0</v>
      </c>
      <c r="I231" s="169">
        <v>0</v>
      </c>
      <c r="J231" s="169">
        <v>0</v>
      </c>
      <c r="K231" s="169">
        <v>0</v>
      </c>
      <c r="L231" s="169">
        <v>0</v>
      </c>
      <c r="M231" s="169">
        <v>0</v>
      </c>
      <c r="N231" s="169">
        <v>0</v>
      </c>
      <c r="O231" s="169">
        <v>0</v>
      </c>
      <c r="P231" s="169">
        <v>0</v>
      </c>
      <c r="Q231" s="169">
        <v>0</v>
      </c>
      <c r="R231" s="169">
        <v>0</v>
      </c>
      <c r="S231" s="169">
        <v>0</v>
      </c>
      <c r="T231" s="169">
        <v>0</v>
      </c>
      <c r="U231" s="169">
        <v>0</v>
      </c>
      <c r="V231" s="169">
        <v>0</v>
      </c>
      <c r="W231" s="267">
        <v>0</v>
      </c>
      <c r="X231" s="169">
        <v>0</v>
      </c>
      <c r="Y231" s="169">
        <v>0</v>
      </c>
      <c r="Z231" s="169">
        <v>0</v>
      </c>
      <c r="AA231" s="169">
        <v>0</v>
      </c>
      <c r="AB231" s="169">
        <v>0</v>
      </c>
      <c r="AC231" s="169">
        <v>0</v>
      </c>
      <c r="AD231" s="169">
        <v>0</v>
      </c>
      <c r="AE231" s="169">
        <v>0</v>
      </c>
      <c r="AF231" s="169">
        <v>0</v>
      </c>
      <c r="AG231" s="169">
        <v>0</v>
      </c>
      <c r="AH231" s="169">
        <v>0</v>
      </c>
      <c r="AI231" s="169">
        <v>85.881662661313726</v>
      </c>
      <c r="AJ231" s="169">
        <v>85.881662661313726</v>
      </c>
      <c r="AK231" s="169">
        <v>85.881662661313726</v>
      </c>
      <c r="AM231" s="15">
        <v>1</v>
      </c>
      <c r="AN231" s="169" t="str">
        <f>RevReqSumR!AB231</f>
        <v>Oct 2026 - Sep 2027</v>
      </c>
      <c r="AO231" s="276">
        <v>0</v>
      </c>
      <c r="AP231" s="8"/>
      <c r="AQ231" s="8">
        <f t="shared" si="101"/>
        <v>0</v>
      </c>
      <c r="AR231" s="8">
        <f t="shared" si="102"/>
        <v>0</v>
      </c>
      <c r="AS231" s="8">
        <f t="shared" si="103"/>
        <v>0</v>
      </c>
      <c r="AT231" s="8">
        <f t="shared" si="104"/>
        <v>0</v>
      </c>
      <c r="AU231" s="8">
        <v>0</v>
      </c>
      <c r="AW231" s="8">
        <f t="shared" si="105"/>
        <v>0</v>
      </c>
      <c r="AX231" s="8">
        <f t="shared" si="106"/>
        <v>0</v>
      </c>
      <c r="AY231" s="8">
        <f t="shared" si="107"/>
        <v>0</v>
      </c>
      <c r="AZ231" s="8">
        <f t="shared" si="108"/>
        <v>0</v>
      </c>
      <c r="BB231" s="8">
        <f t="shared" si="86"/>
        <v>0</v>
      </c>
      <c r="BC231" s="8">
        <f t="shared" si="86"/>
        <v>0</v>
      </c>
      <c r="BD231" s="8">
        <f t="shared" si="86"/>
        <v>0</v>
      </c>
      <c r="BE231" s="8">
        <f t="shared" si="109"/>
        <v>0</v>
      </c>
      <c r="BF231" s="8">
        <f t="shared" si="110"/>
        <v>0</v>
      </c>
      <c r="BH231" s="8">
        <f t="shared" si="95"/>
        <v>85.881662661313726</v>
      </c>
      <c r="BI231" s="8">
        <f t="shared" si="96"/>
        <v>85.881662661313726</v>
      </c>
      <c r="BJ231" s="8">
        <f t="shared" si="97"/>
        <v>0</v>
      </c>
      <c r="BK231" s="8">
        <f t="shared" si="98"/>
        <v>85.881662661313726</v>
      </c>
      <c r="BL231" s="8">
        <f t="shared" si="99"/>
        <v>0</v>
      </c>
      <c r="BM231" s="8">
        <f t="shared" si="100"/>
        <v>0</v>
      </c>
      <c r="BN231" s="8">
        <f>BW231*WACC!$H$10/12</f>
        <v>0</v>
      </c>
      <c r="BO231" s="8">
        <f t="shared" si="87"/>
        <v>0</v>
      </c>
      <c r="BP231" s="8">
        <f t="shared" si="88"/>
        <v>0</v>
      </c>
      <c r="BQ231" s="8">
        <f t="shared" si="89"/>
        <v>0</v>
      </c>
      <c r="BR231" s="8">
        <f>BW231*WACC!$H$11/12</f>
        <v>0</v>
      </c>
      <c r="BS231" s="8">
        <f t="shared" si="90"/>
        <v>0</v>
      </c>
      <c r="BT231" s="8"/>
      <c r="BU231" s="8">
        <f t="shared" si="91"/>
        <v>0</v>
      </c>
      <c r="BV231" s="8">
        <f t="shared" si="92"/>
        <v>0</v>
      </c>
      <c r="BW231" s="8">
        <f t="shared" si="93"/>
        <v>0</v>
      </c>
      <c r="BX231" s="8">
        <f>BW231*WACC!$H$12/12</f>
        <v>0</v>
      </c>
      <c r="BY231" s="8">
        <f t="shared" si="94"/>
        <v>0</v>
      </c>
    </row>
    <row r="232" spans="1:77" hidden="1" outlineLevel="1" x14ac:dyDescent="0.2">
      <c r="A232">
        <f t="shared" si="85"/>
        <v>2027</v>
      </c>
      <c r="B232" s="247">
        <v>46508</v>
      </c>
      <c r="C232" s="169">
        <v>0</v>
      </c>
      <c r="D232" s="169">
        <v>0</v>
      </c>
      <c r="E232" s="169">
        <v>0</v>
      </c>
      <c r="F232" s="169">
        <v>0</v>
      </c>
      <c r="G232" s="169">
        <v>0</v>
      </c>
      <c r="H232" s="169">
        <v>0</v>
      </c>
      <c r="I232" s="169">
        <v>0</v>
      </c>
      <c r="J232" s="169">
        <v>0</v>
      </c>
      <c r="K232" s="169">
        <v>0</v>
      </c>
      <c r="L232" s="169">
        <v>0</v>
      </c>
      <c r="M232" s="169">
        <v>0</v>
      </c>
      <c r="N232" s="169">
        <v>0</v>
      </c>
      <c r="O232" s="169">
        <v>0</v>
      </c>
      <c r="P232" s="169">
        <v>0</v>
      </c>
      <c r="Q232" s="169">
        <v>0</v>
      </c>
      <c r="R232" s="169">
        <v>0</v>
      </c>
      <c r="S232" s="169">
        <v>0</v>
      </c>
      <c r="T232" s="169">
        <v>0</v>
      </c>
      <c r="U232" s="169">
        <v>0</v>
      </c>
      <c r="V232" s="169">
        <v>0</v>
      </c>
      <c r="W232" s="267">
        <v>0</v>
      </c>
      <c r="X232" s="169">
        <v>0</v>
      </c>
      <c r="Y232" s="169">
        <v>0</v>
      </c>
      <c r="Z232" s="169">
        <v>0</v>
      </c>
      <c r="AA232" s="169">
        <v>0</v>
      </c>
      <c r="AB232" s="169">
        <v>0</v>
      </c>
      <c r="AC232" s="169">
        <v>0</v>
      </c>
      <c r="AD232" s="169">
        <v>0</v>
      </c>
      <c r="AE232" s="169">
        <v>0</v>
      </c>
      <c r="AF232" s="169">
        <v>0</v>
      </c>
      <c r="AG232" s="169">
        <v>0</v>
      </c>
      <c r="AH232" s="169">
        <v>0</v>
      </c>
      <c r="AI232" s="169">
        <v>85.881662661313726</v>
      </c>
      <c r="AJ232" s="169">
        <v>85.881662661313726</v>
      </c>
      <c r="AK232" s="169">
        <v>85.881662661313726</v>
      </c>
      <c r="AM232" s="15">
        <v>2</v>
      </c>
      <c r="AN232" s="169" t="str">
        <f>RevReqSumR!AB232</f>
        <v>Oct 2026 - Sep 2027</v>
      </c>
      <c r="AO232" s="276">
        <v>0</v>
      </c>
      <c r="AP232" s="8"/>
      <c r="AQ232" s="8">
        <f t="shared" si="101"/>
        <v>0</v>
      </c>
      <c r="AR232" s="8">
        <f t="shared" si="102"/>
        <v>0</v>
      </c>
      <c r="AS232" s="8">
        <f t="shared" si="103"/>
        <v>0</v>
      </c>
      <c r="AT232" s="8">
        <f t="shared" si="104"/>
        <v>0</v>
      </c>
      <c r="AU232" s="8">
        <v>0</v>
      </c>
      <c r="AW232" s="8">
        <f t="shared" si="105"/>
        <v>0</v>
      </c>
      <c r="AX232" s="8">
        <f t="shared" si="106"/>
        <v>0</v>
      </c>
      <c r="AY232" s="8">
        <f t="shared" si="107"/>
        <v>0</v>
      </c>
      <c r="AZ232" s="8">
        <f t="shared" si="108"/>
        <v>0</v>
      </c>
      <c r="BB232" s="8">
        <f t="shared" si="86"/>
        <v>0</v>
      </c>
      <c r="BC232" s="8">
        <f t="shared" si="86"/>
        <v>0</v>
      </c>
      <c r="BD232" s="8">
        <f t="shared" si="86"/>
        <v>0</v>
      </c>
      <c r="BE232" s="8">
        <f t="shared" si="109"/>
        <v>0</v>
      </c>
      <c r="BF232" s="8">
        <f t="shared" si="110"/>
        <v>0</v>
      </c>
      <c r="BH232" s="8">
        <f t="shared" si="95"/>
        <v>85.881662661313726</v>
      </c>
      <c r="BI232" s="8">
        <f t="shared" si="96"/>
        <v>85.881662661313726</v>
      </c>
      <c r="BJ232" s="8">
        <f t="shared" si="97"/>
        <v>0</v>
      </c>
      <c r="BK232" s="8">
        <f t="shared" si="98"/>
        <v>85.881662661313726</v>
      </c>
      <c r="BL232" s="8">
        <f t="shared" si="99"/>
        <v>0</v>
      </c>
      <c r="BM232" s="8">
        <f t="shared" si="100"/>
        <v>0</v>
      </c>
      <c r="BN232" s="8">
        <f>BW232*WACC!$H$10/12</f>
        <v>0</v>
      </c>
      <c r="BO232" s="8">
        <f t="shared" si="87"/>
        <v>0</v>
      </c>
      <c r="BP232" s="8">
        <f t="shared" si="88"/>
        <v>0</v>
      </c>
      <c r="BQ232" s="8">
        <f t="shared" si="89"/>
        <v>0</v>
      </c>
      <c r="BR232" s="8">
        <f>BW232*WACC!$H$11/12</f>
        <v>0</v>
      </c>
      <c r="BS232" s="8">
        <f t="shared" si="90"/>
        <v>0</v>
      </c>
      <c r="BT232" s="8"/>
      <c r="BU232" s="8">
        <f t="shared" si="91"/>
        <v>0</v>
      </c>
      <c r="BV232" s="8">
        <f t="shared" si="92"/>
        <v>0</v>
      </c>
      <c r="BW232" s="8">
        <f t="shared" si="93"/>
        <v>0</v>
      </c>
      <c r="BX232" s="8">
        <f>BW232*WACC!$H$12/12</f>
        <v>0</v>
      </c>
      <c r="BY232" s="8">
        <f t="shared" si="94"/>
        <v>0</v>
      </c>
    </row>
    <row r="233" spans="1:77" hidden="1" outlineLevel="1" x14ac:dyDescent="0.2">
      <c r="A233">
        <f t="shared" si="85"/>
        <v>2027</v>
      </c>
      <c r="B233" s="247">
        <v>46539</v>
      </c>
      <c r="C233" s="169">
        <v>0</v>
      </c>
      <c r="D233" s="169">
        <v>0</v>
      </c>
      <c r="E233" s="169">
        <v>0</v>
      </c>
      <c r="F233" s="169">
        <v>0</v>
      </c>
      <c r="G233" s="169">
        <v>0</v>
      </c>
      <c r="H233" s="169">
        <v>0</v>
      </c>
      <c r="I233" s="169">
        <v>0</v>
      </c>
      <c r="J233" s="169">
        <v>0</v>
      </c>
      <c r="K233" s="169">
        <v>0</v>
      </c>
      <c r="L233" s="169">
        <v>0</v>
      </c>
      <c r="M233" s="169">
        <v>0</v>
      </c>
      <c r="N233" s="169">
        <v>0</v>
      </c>
      <c r="O233" s="169">
        <v>0</v>
      </c>
      <c r="P233" s="169">
        <v>0</v>
      </c>
      <c r="Q233" s="169">
        <v>0</v>
      </c>
      <c r="R233" s="169">
        <v>0</v>
      </c>
      <c r="S233" s="169">
        <v>0</v>
      </c>
      <c r="T233" s="169">
        <v>0</v>
      </c>
      <c r="U233" s="169">
        <v>0</v>
      </c>
      <c r="V233" s="169">
        <v>0</v>
      </c>
      <c r="W233" s="267">
        <v>0</v>
      </c>
      <c r="X233" s="169">
        <v>0</v>
      </c>
      <c r="Y233" s="169">
        <v>0</v>
      </c>
      <c r="Z233" s="169">
        <v>0</v>
      </c>
      <c r="AA233" s="169">
        <v>0</v>
      </c>
      <c r="AB233" s="169">
        <v>0</v>
      </c>
      <c r="AC233" s="169">
        <v>0</v>
      </c>
      <c r="AD233" s="169">
        <v>0</v>
      </c>
      <c r="AE233" s="169">
        <v>0</v>
      </c>
      <c r="AF233" s="169">
        <v>0</v>
      </c>
      <c r="AG233" s="169">
        <v>0</v>
      </c>
      <c r="AH233" s="169">
        <v>0</v>
      </c>
      <c r="AI233" s="169">
        <v>85.881662661313726</v>
      </c>
      <c r="AJ233" s="169">
        <v>85.881662661313726</v>
      </c>
      <c r="AK233" s="169">
        <v>85.881662661313726</v>
      </c>
      <c r="AM233" s="15">
        <v>2</v>
      </c>
      <c r="AN233" s="169" t="str">
        <f>RevReqSumR!AB233</f>
        <v>Oct 2026 - Sep 2027</v>
      </c>
      <c r="AO233" s="276">
        <v>0</v>
      </c>
      <c r="AP233" s="8"/>
      <c r="AQ233" s="8">
        <f t="shared" si="101"/>
        <v>0</v>
      </c>
      <c r="AR233" s="8">
        <f t="shared" si="102"/>
        <v>0</v>
      </c>
      <c r="AS233" s="8">
        <f t="shared" si="103"/>
        <v>0</v>
      </c>
      <c r="AT233" s="8">
        <f t="shared" si="104"/>
        <v>0</v>
      </c>
      <c r="AU233" s="8">
        <v>0</v>
      </c>
      <c r="AW233" s="8">
        <f t="shared" si="105"/>
        <v>0</v>
      </c>
      <c r="AX233" s="8">
        <f t="shared" si="106"/>
        <v>0</v>
      </c>
      <c r="AY233" s="8">
        <f t="shared" si="107"/>
        <v>0</v>
      </c>
      <c r="AZ233" s="8">
        <f t="shared" si="108"/>
        <v>0</v>
      </c>
      <c r="BB233" s="8">
        <f t="shared" si="86"/>
        <v>0</v>
      </c>
      <c r="BC233" s="8">
        <f t="shared" si="86"/>
        <v>0</v>
      </c>
      <c r="BD233" s="8">
        <f t="shared" si="86"/>
        <v>0</v>
      </c>
      <c r="BE233" s="8">
        <f t="shared" si="109"/>
        <v>0</v>
      </c>
      <c r="BF233" s="8">
        <f t="shared" si="110"/>
        <v>0</v>
      </c>
      <c r="BH233" s="8">
        <f t="shared" si="95"/>
        <v>85.881662661313726</v>
      </c>
      <c r="BI233" s="8">
        <f t="shared" si="96"/>
        <v>85.881662661313726</v>
      </c>
      <c r="BJ233" s="8">
        <f t="shared" si="97"/>
        <v>0</v>
      </c>
      <c r="BK233" s="8">
        <f t="shared" si="98"/>
        <v>85.881662661313726</v>
      </c>
      <c r="BL233" s="8">
        <f t="shared" si="99"/>
        <v>0</v>
      </c>
      <c r="BM233" s="8">
        <f t="shared" si="100"/>
        <v>0</v>
      </c>
      <c r="BN233" s="8">
        <f>BW233*WACC!$H$10/12</f>
        <v>0</v>
      </c>
      <c r="BO233" s="8">
        <f t="shared" si="87"/>
        <v>0</v>
      </c>
      <c r="BP233" s="8">
        <f t="shared" si="88"/>
        <v>0</v>
      </c>
      <c r="BQ233" s="8">
        <f t="shared" si="89"/>
        <v>0</v>
      </c>
      <c r="BR233" s="8">
        <f>BW233*WACC!$H$11/12</f>
        <v>0</v>
      </c>
      <c r="BS233" s="8">
        <f t="shared" si="90"/>
        <v>0</v>
      </c>
      <c r="BT233" s="8"/>
      <c r="BU233" s="8">
        <f t="shared" si="91"/>
        <v>0</v>
      </c>
      <c r="BV233" s="8">
        <f t="shared" si="92"/>
        <v>0</v>
      </c>
      <c r="BW233" s="8">
        <f t="shared" si="93"/>
        <v>0</v>
      </c>
      <c r="BX233" s="8">
        <f>BW233*WACC!$H$12/12</f>
        <v>0</v>
      </c>
      <c r="BY233" s="8">
        <f t="shared" si="94"/>
        <v>0</v>
      </c>
    </row>
    <row r="234" spans="1:77" hidden="1" outlineLevel="1" x14ac:dyDescent="0.2">
      <c r="A234">
        <f t="shared" si="85"/>
        <v>2027</v>
      </c>
      <c r="B234" s="247">
        <v>46569</v>
      </c>
      <c r="C234" s="169">
        <v>0</v>
      </c>
      <c r="D234" s="169">
        <v>0</v>
      </c>
      <c r="E234" s="169">
        <v>0</v>
      </c>
      <c r="F234" s="169">
        <v>0</v>
      </c>
      <c r="G234" s="169">
        <v>0</v>
      </c>
      <c r="H234" s="169">
        <v>0</v>
      </c>
      <c r="I234" s="169">
        <v>0</v>
      </c>
      <c r="J234" s="169">
        <v>0</v>
      </c>
      <c r="K234" s="169">
        <v>0</v>
      </c>
      <c r="L234" s="169">
        <v>0</v>
      </c>
      <c r="M234" s="169">
        <v>0</v>
      </c>
      <c r="N234" s="169">
        <v>0</v>
      </c>
      <c r="O234" s="169">
        <v>0</v>
      </c>
      <c r="P234" s="169">
        <v>0</v>
      </c>
      <c r="Q234" s="169">
        <v>0</v>
      </c>
      <c r="R234" s="169">
        <v>0</v>
      </c>
      <c r="S234" s="169">
        <v>0</v>
      </c>
      <c r="T234" s="169">
        <v>0</v>
      </c>
      <c r="U234" s="169">
        <v>0</v>
      </c>
      <c r="V234" s="169">
        <v>0</v>
      </c>
      <c r="W234" s="267">
        <v>0</v>
      </c>
      <c r="X234" s="169">
        <v>0</v>
      </c>
      <c r="Y234" s="169">
        <v>0</v>
      </c>
      <c r="Z234" s="169">
        <v>0</v>
      </c>
      <c r="AA234" s="169">
        <v>0</v>
      </c>
      <c r="AB234" s="169">
        <v>0</v>
      </c>
      <c r="AC234" s="169">
        <v>0</v>
      </c>
      <c r="AD234" s="169">
        <v>0</v>
      </c>
      <c r="AE234" s="169">
        <v>0</v>
      </c>
      <c r="AF234" s="169">
        <v>0</v>
      </c>
      <c r="AG234" s="169">
        <v>0</v>
      </c>
      <c r="AH234" s="169">
        <v>0</v>
      </c>
      <c r="AI234" s="169">
        <v>85.881662661313726</v>
      </c>
      <c r="AJ234" s="169">
        <v>85.881662661313726</v>
      </c>
      <c r="AK234" s="169">
        <v>85.881662661313726</v>
      </c>
      <c r="AM234" s="15">
        <v>2</v>
      </c>
      <c r="AN234" s="169" t="str">
        <f>RevReqSumR!AB234</f>
        <v>Oct 2026 - Sep 2027</v>
      </c>
      <c r="AO234" s="276">
        <v>0</v>
      </c>
      <c r="AP234" s="8"/>
      <c r="AQ234" s="8">
        <f t="shared" si="101"/>
        <v>0</v>
      </c>
      <c r="AR234" s="8">
        <f t="shared" si="102"/>
        <v>0</v>
      </c>
      <c r="AS234" s="8">
        <f t="shared" si="103"/>
        <v>0</v>
      </c>
      <c r="AT234" s="8">
        <f t="shared" si="104"/>
        <v>0</v>
      </c>
      <c r="AU234" s="8">
        <v>0</v>
      </c>
      <c r="AW234" s="8">
        <f t="shared" si="105"/>
        <v>0</v>
      </c>
      <c r="AX234" s="8">
        <f t="shared" si="106"/>
        <v>0</v>
      </c>
      <c r="AY234" s="8">
        <f t="shared" si="107"/>
        <v>0</v>
      </c>
      <c r="AZ234" s="8">
        <f t="shared" si="108"/>
        <v>0</v>
      </c>
      <c r="BB234" s="8">
        <f t="shared" si="86"/>
        <v>0</v>
      </c>
      <c r="BC234" s="8">
        <f t="shared" si="86"/>
        <v>0</v>
      </c>
      <c r="BD234" s="8">
        <f t="shared" si="86"/>
        <v>0</v>
      </c>
      <c r="BE234" s="8">
        <f t="shared" si="109"/>
        <v>0</v>
      </c>
      <c r="BF234" s="8">
        <f t="shared" si="110"/>
        <v>0</v>
      </c>
      <c r="BH234" s="8">
        <f t="shared" si="95"/>
        <v>85.881662661313726</v>
      </c>
      <c r="BI234" s="8">
        <f t="shared" si="96"/>
        <v>85.881662661313726</v>
      </c>
      <c r="BJ234" s="8">
        <f t="shared" si="97"/>
        <v>0</v>
      </c>
      <c r="BK234" s="8">
        <f t="shared" si="98"/>
        <v>85.881662661313726</v>
      </c>
      <c r="BL234" s="8">
        <f t="shared" si="99"/>
        <v>0</v>
      </c>
      <c r="BM234" s="8">
        <f t="shared" si="100"/>
        <v>0</v>
      </c>
      <c r="BN234" s="8">
        <f>BW234*WACC!$H$10/12</f>
        <v>0</v>
      </c>
      <c r="BO234" s="8">
        <f t="shared" si="87"/>
        <v>0</v>
      </c>
      <c r="BP234" s="8">
        <f t="shared" si="88"/>
        <v>0</v>
      </c>
      <c r="BQ234" s="8">
        <f t="shared" si="89"/>
        <v>0</v>
      </c>
      <c r="BR234" s="8">
        <f>BW234*WACC!$H$11/12</f>
        <v>0</v>
      </c>
      <c r="BS234" s="8">
        <f t="shared" si="90"/>
        <v>0</v>
      </c>
      <c r="BT234" s="8"/>
      <c r="BU234" s="8">
        <f t="shared" si="91"/>
        <v>0</v>
      </c>
      <c r="BV234" s="8">
        <f t="shared" si="92"/>
        <v>0</v>
      </c>
      <c r="BW234" s="8">
        <f t="shared" si="93"/>
        <v>0</v>
      </c>
      <c r="BX234" s="8">
        <f>BW234*WACC!$H$12/12</f>
        <v>0</v>
      </c>
      <c r="BY234" s="8">
        <f t="shared" si="94"/>
        <v>0</v>
      </c>
    </row>
    <row r="235" spans="1:77" hidden="1" outlineLevel="1" x14ac:dyDescent="0.2">
      <c r="A235">
        <f t="shared" si="85"/>
        <v>2027</v>
      </c>
      <c r="B235" s="247">
        <v>46600</v>
      </c>
      <c r="C235" s="169">
        <v>0</v>
      </c>
      <c r="D235" s="169">
        <v>0</v>
      </c>
      <c r="E235" s="169">
        <v>0</v>
      </c>
      <c r="F235" s="169">
        <v>0</v>
      </c>
      <c r="G235" s="169">
        <v>0</v>
      </c>
      <c r="H235" s="169">
        <v>0</v>
      </c>
      <c r="I235" s="169">
        <v>0</v>
      </c>
      <c r="J235" s="169">
        <v>0</v>
      </c>
      <c r="K235" s="169">
        <v>0</v>
      </c>
      <c r="L235" s="169">
        <v>0</v>
      </c>
      <c r="M235" s="169">
        <v>0</v>
      </c>
      <c r="N235" s="169">
        <v>0</v>
      </c>
      <c r="O235" s="169">
        <v>0</v>
      </c>
      <c r="P235" s="169">
        <v>0</v>
      </c>
      <c r="Q235" s="169">
        <v>0</v>
      </c>
      <c r="R235" s="169">
        <v>0</v>
      </c>
      <c r="S235" s="169">
        <v>0</v>
      </c>
      <c r="T235" s="169">
        <v>0</v>
      </c>
      <c r="U235" s="169">
        <v>0</v>
      </c>
      <c r="V235" s="169">
        <v>0</v>
      </c>
      <c r="W235" s="267">
        <v>0</v>
      </c>
      <c r="X235" s="169">
        <v>0</v>
      </c>
      <c r="Y235" s="169">
        <v>0</v>
      </c>
      <c r="Z235" s="169">
        <v>0</v>
      </c>
      <c r="AA235" s="169">
        <v>0</v>
      </c>
      <c r="AB235" s="169">
        <v>0</v>
      </c>
      <c r="AC235" s="169">
        <v>0</v>
      </c>
      <c r="AD235" s="169">
        <v>0</v>
      </c>
      <c r="AE235" s="169">
        <v>0</v>
      </c>
      <c r="AF235" s="169">
        <v>0</v>
      </c>
      <c r="AG235" s="169">
        <v>0</v>
      </c>
      <c r="AH235" s="169">
        <v>0</v>
      </c>
      <c r="AI235" s="169">
        <v>85.881662661313726</v>
      </c>
      <c r="AJ235" s="169">
        <v>85.881662661313726</v>
      </c>
      <c r="AK235" s="169">
        <v>85.881662661313726</v>
      </c>
      <c r="AM235" s="15">
        <v>2</v>
      </c>
      <c r="AN235" s="169" t="str">
        <f>RevReqSumR!AB235</f>
        <v>Oct 2026 - Sep 2027</v>
      </c>
      <c r="AO235" s="276">
        <v>0</v>
      </c>
      <c r="AP235" s="8"/>
      <c r="AQ235" s="8">
        <f t="shared" si="101"/>
        <v>0</v>
      </c>
      <c r="AR235" s="8">
        <f t="shared" si="102"/>
        <v>0</v>
      </c>
      <c r="AS235" s="8">
        <f t="shared" si="103"/>
        <v>0</v>
      </c>
      <c r="AT235" s="8">
        <f t="shared" si="104"/>
        <v>0</v>
      </c>
      <c r="AU235" s="8">
        <v>0</v>
      </c>
      <c r="AW235" s="8">
        <f t="shared" si="105"/>
        <v>0</v>
      </c>
      <c r="AX235" s="8">
        <f t="shared" si="106"/>
        <v>0</v>
      </c>
      <c r="AY235" s="8">
        <f t="shared" si="107"/>
        <v>0</v>
      </c>
      <c r="AZ235" s="8">
        <f t="shared" si="108"/>
        <v>0</v>
      </c>
      <c r="BB235" s="8">
        <f t="shared" si="86"/>
        <v>0</v>
      </c>
      <c r="BC235" s="8">
        <f t="shared" si="86"/>
        <v>0</v>
      </c>
      <c r="BD235" s="8">
        <f t="shared" si="86"/>
        <v>0</v>
      </c>
      <c r="BE235" s="8">
        <f t="shared" si="109"/>
        <v>0</v>
      </c>
      <c r="BF235" s="8">
        <f t="shared" si="110"/>
        <v>0</v>
      </c>
      <c r="BH235" s="8">
        <f t="shared" si="95"/>
        <v>85.881662661313726</v>
      </c>
      <c r="BI235" s="8">
        <f t="shared" si="96"/>
        <v>85.881662661313726</v>
      </c>
      <c r="BJ235" s="8">
        <f t="shared" si="97"/>
        <v>0</v>
      </c>
      <c r="BK235" s="8">
        <f t="shared" si="98"/>
        <v>85.881662661313726</v>
      </c>
      <c r="BL235" s="8">
        <f t="shared" si="99"/>
        <v>0</v>
      </c>
      <c r="BM235" s="8">
        <f t="shared" si="100"/>
        <v>0</v>
      </c>
      <c r="BN235" s="8">
        <f>BW235*WACC!$H$10/12</f>
        <v>0</v>
      </c>
      <c r="BO235" s="8">
        <f t="shared" si="87"/>
        <v>0</v>
      </c>
      <c r="BP235" s="8">
        <f t="shared" si="88"/>
        <v>0</v>
      </c>
      <c r="BQ235" s="8">
        <f t="shared" si="89"/>
        <v>0</v>
      </c>
      <c r="BR235" s="8">
        <f>BW235*WACC!$H$11/12</f>
        <v>0</v>
      </c>
      <c r="BS235" s="8">
        <f t="shared" si="90"/>
        <v>0</v>
      </c>
      <c r="BT235" s="8"/>
      <c r="BU235" s="8">
        <f t="shared" si="91"/>
        <v>0</v>
      </c>
      <c r="BV235" s="8">
        <f t="shared" si="92"/>
        <v>0</v>
      </c>
      <c r="BW235" s="8">
        <f t="shared" si="93"/>
        <v>0</v>
      </c>
      <c r="BX235" s="8">
        <f>BW235*WACC!$H$12/12</f>
        <v>0</v>
      </c>
      <c r="BY235" s="8">
        <f t="shared" si="94"/>
        <v>0</v>
      </c>
    </row>
    <row r="236" spans="1:77" hidden="1" outlineLevel="1" x14ac:dyDescent="0.2">
      <c r="A236">
        <f t="shared" si="85"/>
        <v>2027</v>
      </c>
      <c r="B236" s="247">
        <v>46631</v>
      </c>
      <c r="C236" s="169">
        <v>0</v>
      </c>
      <c r="D236" s="169">
        <v>0</v>
      </c>
      <c r="E236" s="169">
        <v>0</v>
      </c>
      <c r="F236" s="169">
        <v>0</v>
      </c>
      <c r="G236" s="169">
        <v>0</v>
      </c>
      <c r="H236" s="169">
        <v>0</v>
      </c>
      <c r="I236" s="169">
        <v>0</v>
      </c>
      <c r="J236" s="169">
        <v>0</v>
      </c>
      <c r="K236" s="169">
        <v>0</v>
      </c>
      <c r="L236" s="169">
        <v>0</v>
      </c>
      <c r="M236" s="169">
        <v>0</v>
      </c>
      <c r="N236" s="169">
        <v>0</v>
      </c>
      <c r="O236" s="169">
        <v>0</v>
      </c>
      <c r="P236" s="169">
        <v>0</v>
      </c>
      <c r="Q236" s="169">
        <v>0</v>
      </c>
      <c r="R236" s="169">
        <v>0</v>
      </c>
      <c r="S236" s="169">
        <v>0</v>
      </c>
      <c r="T236" s="169">
        <v>0</v>
      </c>
      <c r="U236" s="169">
        <v>0</v>
      </c>
      <c r="V236" s="169">
        <v>0</v>
      </c>
      <c r="W236" s="267">
        <v>0</v>
      </c>
      <c r="X236" s="169">
        <v>0</v>
      </c>
      <c r="Y236" s="169">
        <v>0</v>
      </c>
      <c r="Z236" s="169">
        <v>0</v>
      </c>
      <c r="AA236" s="169">
        <v>0</v>
      </c>
      <c r="AB236" s="169">
        <v>0</v>
      </c>
      <c r="AC236" s="169">
        <v>0</v>
      </c>
      <c r="AD236" s="169">
        <v>0</v>
      </c>
      <c r="AE236" s="169">
        <v>0</v>
      </c>
      <c r="AF236" s="169">
        <v>0</v>
      </c>
      <c r="AG236" s="169">
        <v>0</v>
      </c>
      <c r="AH236" s="169">
        <v>0</v>
      </c>
      <c r="AI236" s="169">
        <v>85.881662661313726</v>
      </c>
      <c r="AJ236" s="169">
        <v>85.881662661313726</v>
      </c>
      <c r="AK236" s="169">
        <v>85.881662661313726</v>
      </c>
      <c r="AM236" s="15">
        <v>1</v>
      </c>
      <c r="AN236" s="169" t="str">
        <f>RevReqSumR!AB236</f>
        <v>Oct 2026 - Sep 2027</v>
      </c>
      <c r="AO236" s="276">
        <v>0</v>
      </c>
      <c r="AP236" s="8"/>
      <c r="AQ236" s="8">
        <f t="shared" si="101"/>
        <v>0</v>
      </c>
      <c r="AR236" s="8">
        <f t="shared" si="102"/>
        <v>0</v>
      </c>
      <c r="AS236" s="8">
        <f t="shared" si="103"/>
        <v>0</v>
      </c>
      <c r="AT236" s="8">
        <f t="shared" si="104"/>
        <v>0</v>
      </c>
      <c r="AU236" s="8">
        <v>0</v>
      </c>
      <c r="AW236" s="8">
        <f t="shared" si="105"/>
        <v>0</v>
      </c>
      <c r="AX236" s="8">
        <f t="shared" si="106"/>
        <v>0</v>
      </c>
      <c r="AY236" s="8">
        <f t="shared" si="107"/>
        <v>0</v>
      </c>
      <c r="AZ236" s="8">
        <f t="shared" si="108"/>
        <v>0</v>
      </c>
      <c r="BB236" s="8">
        <f t="shared" ref="BB236:BD255" si="111">($AY236-$AZ236)*BB$6</f>
        <v>0</v>
      </c>
      <c r="BC236" s="8">
        <f t="shared" si="111"/>
        <v>0</v>
      </c>
      <c r="BD236" s="8">
        <f t="shared" si="111"/>
        <v>0</v>
      </c>
      <c r="BE236" s="8">
        <f t="shared" si="109"/>
        <v>0</v>
      </c>
      <c r="BF236" s="8">
        <f t="shared" si="110"/>
        <v>0</v>
      </c>
      <c r="BH236" s="8">
        <f t="shared" si="95"/>
        <v>85.881662661313726</v>
      </c>
      <c r="BI236" s="8">
        <f t="shared" si="96"/>
        <v>85.881662661313726</v>
      </c>
      <c r="BJ236" s="8">
        <f t="shared" si="97"/>
        <v>0</v>
      </c>
      <c r="BK236" s="8">
        <f t="shared" si="98"/>
        <v>85.881662661313726</v>
      </c>
      <c r="BL236" s="8">
        <f t="shared" si="99"/>
        <v>0</v>
      </c>
      <c r="BM236" s="8">
        <f t="shared" si="100"/>
        <v>0</v>
      </c>
      <c r="BN236" s="8">
        <f>BW236*WACC!$H$10/12</f>
        <v>0</v>
      </c>
      <c r="BO236" s="8">
        <f t="shared" si="87"/>
        <v>0</v>
      </c>
      <c r="BP236" s="8">
        <f t="shared" si="88"/>
        <v>0</v>
      </c>
      <c r="BQ236" s="8">
        <f t="shared" si="89"/>
        <v>0</v>
      </c>
      <c r="BR236" s="8">
        <f>BW236*WACC!$H$11/12</f>
        <v>0</v>
      </c>
      <c r="BS236" s="8">
        <f t="shared" si="90"/>
        <v>0</v>
      </c>
      <c r="BT236" s="8"/>
      <c r="BU236" s="8">
        <f t="shared" si="91"/>
        <v>0</v>
      </c>
      <c r="BV236" s="8">
        <f t="shared" si="92"/>
        <v>0</v>
      </c>
      <c r="BW236" s="8">
        <f t="shared" si="93"/>
        <v>0</v>
      </c>
      <c r="BX236" s="8">
        <f>BW236*WACC!$H$12/12</f>
        <v>0</v>
      </c>
      <c r="BY236" s="8">
        <f t="shared" si="94"/>
        <v>0</v>
      </c>
    </row>
    <row r="237" spans="1:77" hidden="1" outlineLevel="1" x14ac:dyDescent="0.2">
      <c r="A237">
        <f t="shared" si="85"/>
        <v>2027</v>
      </c>
      <c r="B237" s="247">
        <v>46661</v>
      </c>
      <c r="C237" s="169">
        <v>0</v>
      </c>
      <c r="D237" s="169">
        <v>0</v>
      </c>
      <c r="E237" s="169">
        <v>0</v>
      </c>
      <c r="F237" s="169">
        <v>0</v>
      </c>
      <c r="G237" s="169">
        <v>0</v>
      </c>
      <c r="H237" s="169">
        <v>0</v>
      </c>
      <c r="I237" s="169">
        <v>0</v>
      </c>
      <c r="J237" s="169">
        <v>0</v>
      </c>
      <c r="K237" s="169">
        <v>0</v>
      </c>
      <c r="L237" s="169">
        <v>0</v>
      </c>
      <c r="M237" s="169">
        <v>0</v>
      </c>
      <c r="N237" s="169">
        <v>0</v>
      </c>
      <c r="O237" s="169">
        <v>0</v>
      </c>
      <c r="P237" s="169">
        <v>0</v>
      </c>
      <c r="Q237" s="169">
        <v>0</v>
      </c>
      <c r="R237" s="169">
        <v>0</v>
      </c>
      <c r="S237" s="169">
        <v>0</v>
      </c>
      <c r="T237" s="169">
        <v>0</v>
      </c>
      <c r="U237" s="169">
        <v>0</v>
      </c>
      <c r="V237" s="169">
        <v>0</v>
      </c>
      <c r="W237" s="267">
        <v>0</v>
      </c>
      <c r="X237" s="169">
        <v>0</v>
      </c>
      <c r="Y237" s="169">
        <v>0</v>
      </c>
      <c r="Z237" s="169">
        <v>0</v>
      </c>
      <c r="AA237" s="169">
        <v>0</v>
      </c>
      <c r="AB237" s="169">
        <v>0</v>
      </c>
      <c r="AC237" s="169">
        <v>0</v>
      </c>
      <c r="AD237" s="169">
        <v>0</v>
      </c>
      <c r="AE237" s="169">
        <v>0</v>
      </c>
      <c r="AF237" s="169">
        <v>0</v>
      </c>
      <c r="AG237" s="169">
        <v>0</v>
      </c>
      <c r="AH237" s="169">
        <v>0</v>
      </c>
      <c r="AI237" s="169">
        <v>0</v>
      </c>
      <c r="AJ237" s="169">
        <v>0</v>
      </c>
      <c r="AK237" s="169">
        <v>0</v>
      </c>
      <c r="AM237" s="15">
        <v>2</v>
      </c>
      <c r="AN237" s="169" t="str">
        <f>RevReqSumR!AB237</f>
        <v>Oct 2027 - Sep 2028</v>
      </c>
      <c r="AO237" s="276">
        <v>0</v>
      </c>
      <c r="AP237" s="8"/>
      <c r="AQ237" s="8">
        <f t="shared" si="101"/>
        <v>0</v>
      </c>
      <c r="AR237" s="8">
        <f t="shared" si="102"/>
        <v>0</v>
      </c>
      <c r="AS237" s="8">
        <f t="shared" si="103"/>
        <v>0</v>
      </c>
      <c r="AT237" s="8">
        <f t="shared" si="104"/>
        <v>0</v>
      </c>
      <c r="AU237" s="8">
        <v>0</v>
      </c>
      <c r="AW237" s="8">
        <f t="shared" si="105"/>
        <v>0</v>
      </c>
      <c r="AX237" s="8">
        <f t="shared" si="106"/>
        <v>0</v>
      </c>
      <c r="AY237" s="8">
        <f t="shared" si="107"/>
        <v>0</v>
      </c>
      <c r="AZ237" s="8">
        <f t="shared" si="108"/>
        <v>0</v>
      </c>
      <c r="BB237" s="8">
        <f t="shared" si="111"/>
        <v>0</v>
      </c>
      <c r="BC237" s="8">
        <f t="shared" si="111"/>
        <v>0</v>
      </c>
      <c r="BD237" s="8">
        <f t="shared" si="111"/>
        <v>0</v>
      </c>
      <c r="BE237" s="8">
        <f t="shared" si="109"/>
        <v>0</v>
      </c>
      <c r="BF237" s="8">
        <f t="shared" si="110"/>
        <v>0</v>
      </c>
      <c r="BH237" s="8">
        <f t="shared" si="95"/>
        <v>0</v>
      </c>
      <c r="BI237" s="8">
        <f t="shared" si="96"/>
        <v>0</v>
      </c>
      <c r="BJ237" s="8">
        <f t="shared" si="97"/>
        <v>0</v>
      </c>
      <c r="BK237" s="8">
        <f t="shared" si="98"/>
        <v>0</v>
      </c>
      <c r="BL237" s="8">
        <f t="shared" si="99"/>
        <v>0</v>
      </c>
      <c r="BM237" s="8">
        <f t="shared" si="100"/>
        <v>0</v>
      </c>
      <c r="BN237" s="8">
        <f>BW237*WACC!$H$10/12</f>
        <v>0</v>
      </c>
      <c r="BO237" s="8">
        <f t="shared" si="87"/>
        <v>0</v>
      </c>
      <c r="BP237" s="8">
        <f t="shared" si="88"/>
        <v>0</v>
      </c>
      <c r="BQ237" s="8">
        <f t="shared" si="89"/>
        <v>0</v>
      </c>
      <c r="BR237" s="8">
        <f>BW237*WACC!$H$11/12</f>
        <v>0</v>
      </c>
      <c r="BS237" s="8">
        <f t="shared" si="90"/>
        <v>0</v>
      </c>
      <c r="BT237" s="8"/>
      <c r="BU237" s="8">
        <f t="shared" si="91"/>
        <v>0</v>
      </c>
      <c r="BV237" s="8">
        <f t="shared" si="92"/>
        <v>0</v>
      </c>
      <c r="BW237" s="8">
        <f t="shared" si="93"/>
        <v>0</v>
      </c>
      <c r="BX237" s="8">
        <f>BW237*WACC!$H$12/12</f>
        <v>0</v>
      </c>
      <c r="BY237" s="8">
        <f t="shared" si="94"/>
        <v>0</v>
      </c>
    </row>
    <row r="238" spans="1:77" hidden="1" outlineLevel="1" x14ac:dyDescent="0.2">
      <c r="A238">
        <f t="shared" si="85"/>
        <v>2027</v>
      </c>
      <c r="B238" s="247">
        <v>46692</v>
      </c>
      <c r="C238" s="169">
        <v>0</v>
      </c>
      <c r="D238" s="169">
        <v>0</v>
      </c>
      <c r="E238" s="169">
        <v>0</v>
      </c>
      <c r="F238" s="169">
        <v>0</v>
      </c>
      <c r="G238" s="169">
        <v>0</v>
      </c>
      <c r="H238" s="169">
        <v>0</v>
      </c>
      <c r="I238" s="169">
        <v>0</v>
      </c>
      <c r="J238" s="169">
        <v>0</v>
      </c>
      <c r="K238" s="169">
        <v>0</v>
      </c>
      <c r="L238" s="169">
        <v>0</v>
      </c>
      <c r="M238" s="169">
        <v>0</v>
      </c>
      <c r="N238" s="169">
        <v>0</v>
      </c>
      <c r="O238" s="169">
        <v>0</v>
      </c>
      <c r="P238" s="169">
        <v>0</v>
      </c>
      <c r="Q238" s="169">
        <v>0</v>
      </c>
      <c r="R238" s="169">
        <v>0</v>
      </c>
      <c r="S238" s="169">
        <v>0</v>
      </c>
      <c r="T238" s="169">
        <v>0</v>
      </c>
      <c r="U238" s="169">
        <v>0</v>
      </c>
      <c r="V238" s="169">
        <v>0</v>
      </c>
      <c r="W238" s="267">
        <v>0</v>
      </c>
      <c r="X238" s="169">
        <v>0</v>
      </c>
      <c r="Y238" s="169">
        <v>0</v>
      </c>
      <c r="Z238" s="169">
        <v>0</v>
      </c>
      <c r="AA238" s="169">
        <v>0</v>
      </c>
      <c r="AB238" s="169">
        <v>0</v>
      </c>
      <c r="AC238" s="169">
        <v>0</v>
      </c>
      <c r="AD238" s="169">
        <v>0</v>
      </c>
      <c r="AE238" s="169">
        <v>0</v>
      </c>
      <c r="AF238" s="169">
        <v>0</v>
      </c>
      <c r="AG238" s="169">
        <v>0</v>
      </c>
      <c r="AH238" s="169">
        <v>0</v>
      </c>
      <c r="AI238" s="169">
        <v>0</v>
      </c>
      <c r="AJ238" s="169">
        <v>0</v>
      </c>
      <c r="AK238" s="169">
        <v>0</v>
      </c>
      <c r="AM238" s="15">
        <v>2</v>
      </c>
      <c r="AN238" s="169" t="str">
        <f>RevReqSumR!AB238</f>
        <v>Oct 2027 - Sep 2028</v>
      </c>
      <c r="AO238" s="276">
        <v>0</v>
      </c>
      <c r="AP238" s="8"/>
      <c r="AQ238" s="8">
        <f t="shared" si="101"/>
        <v>0</v>
      </c>
      <c r="AR238" s="8">
        <f t="shared" si="102"/>
        <v>0</v>
      </c>
      <c r="AS238" s="8">
        <f t="shared" si="103"/>
        <v>0</v>
      </c>
      <c r="AT238" s="8">
        <f t="shared" si="104"/>
        <v>0</v>
      </c>
      <c r="AU238" s="8">
        <v>0</v>
      </c>
      <c r="AW238" s="8">
        <f t="shared" si="105"/>
        <v>0</v>
      </c>
      <c r="AX238" s="8">
        <f t="shared" si="106"/>
        <v>0</v>
      </c>
      <c r="AY238" s="8">
        <f t="shared" si="107"/>
        <v>0</v>
      </c>
      <c r="AZ238" s="8">
        <f t="shared" si="108"/>
        <v>0</v>
      </c>
      <c r="BB238" s="8">
        <f t="shared" si="111"/>
        <v>0</v>
      </c>
      <c r="BC238" s="8">
        <f t="shared" si="111"/>
        <v>0</v>
      </c>
      <c r="BD238" s="8">
        <f t="shared" si="111"/>
        <v>0</v>
      </c>
      <c r="BE238" s="8">
        <f t="shared" si="109"/>
        <v>0</v>
      </c>
      <c r="BF238" s="8">
        <f t="shared" si="110"/>
        <v>0</v>
      </c>
      <c r="BH238" s="8">
        <f t="shared" si="95"/>
        <v>0</v>
      </c>
      <c r="BI238" s="8">
        <f t="shared" si="96"/>
        <v>0</v>
      </c>
      <c r="BJ238" s="8">
        <f t="shared" si="97"/>
        <v>0</v>
      </c>
      <c r="BK238" s="8">
        <f t="shared" si="98"/>
        <v>0</v>
      </c>
      <c r="BL238" s="8">
        <f t="shared" si="99"/>
        <v>0</v>
      </c>
      <c r="BM238" s="8">
        <f t="shared" si="100"/>
        <v>0</v>
      </c>
      <c r="BN238" s="8">
        <f>BW238*WACC!$H$10/12</f>
        <v>0</v>
      </c>
      <c r="BO238" s="8">
        <f t="shared" si="87"/>
        <v>0</v>
      </c>
      <c r="BP238" s="8">
        <f t="shared" si="88"/>
        <v>0</v>
      </c>
      <c r="BQ238" s="8">
        <f t="shared" si="89"/>
        <v>0</v>
      </c>
      <c r="BR238" s="8">
        <f>BW238*WACC!$H$11/12</f>
        <v>0</v>
      </c>
      <c r="BS238" s="8">
        <f t="shared" si="90"/>
        <v>0</v>
      </c>
      <c r="BT238" s="8"/>
      <c r="BU238" s="8">
        <f t="shared" si="91"/>
        <v>0</v>
      </c>
      <c r="BV238" s="8">
        <f t="shared" si="92"/>
        <v>0</v>
      </c>
      <c r="BW238" s="8">
        <f t="shared" si="93"/>
        <v>0</v>
      </c>
      <c r="BX238" s="8">
        <f>BW238*WACC!$H$12/12</f>
        <v>0</v>
      </c>
      <c r="BY238" s="8">
        <f t="shared" si="94"/>
        <v>0</v>
      </c>
    </row>
    <row r="239" spans="1:77" hidden="1" outlineLevel="1" x14ac:dyDescent="0.2">
      <c r="A239">
        <f t="shared" si="85"/>
        <v>2027</v>
      </c>
      <c r="B239" s="247">
        <v>46722</v>
      </c>
      <c r="C239" s="169">
        <v>0</v>
      </c>
      <c r="D239" s="169">
        <v>0</v>
      </c>
      <c r="E239" s="169">
        <v>0</v>
      </c>
      <c r="F239" s="169">
        <v>0</v>
      </c>
      <c r="G239" s="169">
        <v>0</v>
      </c>
      <c r="H239" s="169">
        <v>0</v>
      </c>
      <c r="I239" s="169">
        <v>0</v>
      </c>
      <c r="J239" s="169">
        <v>0</v>
      </c>
      <c r="K239" s="169">
        <v>0</v>
      </c>
      <c r="L239" s="169">
        <v>0</v>
      </c>
      <c r="M239" s="169">
        <v>0</v>
      </c>
      <c r="N239" s="169">
        <v>0</v>
      </c>
      <c r="O239" s="169">
        <v>0</v>
      </c>
      <c r="P239" s="169">
        <v>0</v>
      </c>
      <c r="Q239" s="169">
        <v>0</v>
      </c>
      <c r="R239" s="169">
        <v>0</v>
      </c>
      <c r="S239" s="169">
        <v>0</v>
      </c>
      <c r="T239" s="169">
        <v>0</v>
      </c>
      <c r="U239" s="169">
        <v>0</v>
      </c>
      <c r="V239" s="169">
        <v>0</v>
      </c>
      <c r="W239" s="267">
        <v>0</v>
      </c>
      <c r="X239" s="169">
        <v>0</v>
      </c>
      <c r="Y239" s="169">
        <v>0</v>
      </c>
      <c r="Z239" s="169">
        <v>0</v>
      </c>
      <c r="AA239" s="169">
        <v>0</v>
      </c>
      <c r="AB239" s="169">
        <v>0</v>
      </c>
      <c r="AC239" s="169">
        <v>0</v>
      </c>
      <c r="AD239" s="169">
        <v>0</v>
      </c>
      <c r="AE239" s="169">
        <v>0</v>
      </c>
      <c r="AF239" s="169">
        <v>0</v>
      </c>
      <c r="AG239" s="169">
        <v>0</v>
      </c>
      <c r="AH239" s="169">
        <v>0</v>
      </c>
      <c r="AI239" s="169">
        <v>0</v>
      </c>
      <c r="AJ239" s="169">
        <v>0</v>
      </c>
      <c r="AK239" s="169">
        <v>0</v>
      </c>
      <c r="AM239" s="15">
        <v>2</v>
      </c>
      <c r="AN239" s="169" t="str">
        <f>RevReqSumR!AB239</f>
        <v>Oct 2027 - Sep 2028</v>
      </c>
      <c r="AO239" s="276">
        <v>0</v>
      </c>
      <c r="AP239" s="8"/>
      <c r="AQ239" s="8">
        <f t="shared" si="101"/>
        <v>0</v>
      </c>
      <c r="AR239" s="8">
        <f t="shared" si="102"/>
        <v>0</v>
      </c>
      <c r="AS239" s="8">
        <f t="shared" si="103"/>
        <v>0</v>
      </c>
      <c r="AT239" s="8">
        <f t="shared" si="104"/>
        <v>0</v>
      </c>
      <c r="AU239" s="8">
        <v>0</v>
      </c>
      <c r="AW239" s="8">
        <f t="shared" si="105"/>
        <v>0</v>
      </c>
      <c r="AX239" s="8">
        <f t="shared" si="106"/>
        <v>0</v>
      </c>
      <c r="AY239" s="8">
        <f t="shared" si="107"/>
        <v>0</v>
      </c>
      <c r="AZ239" s="8">
        <f t="shared" si="108"/>
        <v>0</v>
      </c>
      <c r="BB239" s="8">
        <f t="shared" si="111"/>
        <v>0</v>
      </c>
      <c r="BC239" s="8">
        <f t="shared" si="111"/>
        <v>0</v>
      </c>
      <c r="BD239" s="8">
        <f t="shared" si="111"/>
        <v>0</v>
      </c>
      <c r="BE239" s="8">
        <f t="shared" si="109"/>
        <v>0</v>
      </c>
      <c r="BF239" s="8">
        <f t="shared" si="110"/>
        <v>0</v>
      </c>
      <c r="BH239" s="8">
        <f t="shared" si="95"/>
        <v>0</v>
      </c>
      <c r="BI239" s="8">
        <f t="shared" si="96"/>
        <v>0</v>
      </c>
      <c r="BJ239" s="8">
        <f t="shared" si="97"/>
        <v>0</v>
      </c>
      <c r="BK239" s="8">
        <f t="shared" si="98"/>
        <v>0</v>
      </c>
      <c r="BL239" s="8">
        <f t="shared" si="99"/>
        <v>0</v>
      </c>
      <c r="BM239" s="8">
        <f t="shared" si="100"/>
        <v>0</v>
      </c>
      <c r="BN239" s="8">
        <f>BW239*WACC!$H$10/12</f>
        <v>0</v>
      </c>
      <c r="BO239" s="8">
        <f t="shared" si="87"/>
        <v>0</v>
      </c>
      <c r="BP239" s="8">
        <f t="shared" si="88"/>
        <v>0</v>
      </c>
      <c r="BQ239" s="8">
        <f t="shared" si="89"/>
        <v>0</v>
      </c>
      <c r="BR239" s="8">
        <f>BW239*WACC!$H$11/12</f>
        <v>0</v>
      </c>
      <c r="BS239" s="8">
        <f t="shared" si="90"/>
        <v>0</v>
      </c>
      <c r="BT239" s="8"/>
      <c r="BU239" s="8">
        <f t="shared" si="91"/>
        <v>0</v>
      </c>
      <c r="BV239" s="8">
        <f t="shared" si="92"/>
        <v>0</v>
      </c>
      <c r="BW239" s="8">
        <f t="shared" si="93"/>
        <v>0</v>
      </c>
      <c r="BX239" s="8">
        <f>BW239*WACC!$H$12/12</f>
        <v>0</v>
      </c>
    </row>
    <row r="240" spans="1:77" hidden="1" outlineLevel="1" x14ac:dyDescent="0.2">
      <c r="A240">
        <f t="shared" si="85"/>
        <v>2028</v>
      </c>
      <c r="B240" s="247">
        <v>46753</v>
      </c>
      <c r="C240" s="169">
        <v>0</v>
      </c>
      <c r="D240" s="169">
        <v>0</v>
      </c>
      <c r="E240" s="169">
        <v>0</v>
      </c>
      <c r="F240" s="169">
        <v>0</v>
      </c>
      <c r="G240" s="169">
        <v>0</v>
      </c>
      <c r="H240" s="169">
        <v>0</v>
      </c>
      <c r="I240" s="169">
        <v>0</v>
      </c>
      <c r="J240" s="169">
        <v>0</v>
      </c>
      <c r="K240" s="169">
        <v>0</v>
      </c>
      <c r="L240" s="169">
        <v>0</v>
      </c>
      <c r="M240" s="169">
        <v>0</v>
      </c>
      <c r="N240" s="169">
        <v>0</v>
      </c>
      <c r="O240" s="169">
        <v>0</v>
      </c>
      <c r="P240" s="169">
        <v>0</v>
      </c>
      <c r="Q240" s="169">
        <v>0</v>
      </c>
      <c r="R240" s="169">
        <v>0</v>
      </c>
      <c r="S240" s="169">
        <v>0</v>
      </c>
      <c r="T240" s="169">
        <v>0</v>
      </c>
      <c r="U240" s="169">
        <v>0</v>
      </c>
      <c r="V240" s="169">
        <v>0</v>
      </c>
      <c r="W240" s="267">
        <v>0</v>
      </c>
      <c r="X240" s="169">
        <v>0</v>
      </c>
      <c r="Y240" s="169">
        <v>0</v>
      </c>
      <c r="Z240" s="169">
        <v>0</v>
      </c>
      <c r="AA240" s="169">
        <v>0</v>
      </c>
      <c r="AB240" s="169">
        <v>0</v>
      </c>
      <c r="AC240" s="169">
        <v>0</v>
      </c>
      <c r="AD240" s="169">
        <v>0</v>
      </c>
      <c r="AE240" s="169">
        <v>0</v>
      </c>
      <c r="AF240" s="169">
        <v>0</v>
      </c>
      <c r="AG240" s="169">
        <v>0</v>
      </c>
      <c r="AH240" s="169">
        <v>0</v>
      </c>
      <c r="AI240" s="169">
        <v>0</v>
      </c>
      <c r="AJ240" s="169">
        <v>0</v>
      </c>
      <c r="AK240" s="169">
        <v>0</v>
      </c>
      <c r="AM240" s="15">
        <v>2</v>
      </c>
      <c r="AN240" s="169" t="str">
        <f>RevReqSumR!AB240</f>
        <v>Oct 2027 - Sep 2028</v>
      </c>
      <c r="AO240" s="276">
        <v>0</v>
      </c>
      <c r="AP240" s="8"/>
      <c r="AQ240" s="8">
        <f t="shared" si="101"/>
        <v>0</v>
      </c>
      <c r="AR240" s="8">
        <f t="shared" si="102"/>
        <v>0</v>
      </c>
      <c r="AS240" s="8">
        <f t="shared" si="103"/>
        <v>0</v>
      </c>
      <c r="AT240" s="8">
        <f t="shared" si="104"/>
        <v>0</v>
      </c>
      <c r="AU240" s="8">
        <v>0</v>
      </c>
      <c r="AW240" s="8">
        <f t="shared" si="105"/>
        <v>0</v>
      </c>
      <c r="AX240" s="8">
        <f t="shared" si="106"/>
        <v>0</v>
      </c>
      <c r="AY240" s="8">
        <f t="shared" si="107"/>
        <v>0</v>
      </c>
      <c r="AZ240" s="8">
        <f t="shared" si="108"/>
        <v>0</v>
      </c>
      <c r="BB240" s="8">
        <f t="shared" si="111"/>
        <v>0</v>
      </c>
      <c r="BC240" s="8">
        <f t="shared" si="111"/>
        <v>0</v>
      </c>
      <c r="BD240" s="8">
        <f t="shared" si="111"/>
        <v>0</v>
      </c>
      <c r="BE240" s="8">
        <f t="shared" si="109"/>
        <v>0</v>
      </c>
      <c r="BF240" s="8">
        <f t="shared" si="110"/>
        <v>0</v>
      </c>
      <c r="BH240" s="8">
        <f t="shared" si="95"/>
        <v>0</v>
      </c>
      <c r="BI240" s="8">
        <f t="shared" si="96"/>
        <v>0</v>
      </c>
      <c r="BJ240" s="8">
        <f t="shared" si="97"/>
        <v>0</v>
      </c>
      <c r="BK240" s="8">
        <f t="shared" si="98"/>
        <v>0</v>
      </c>
      <c r="BL240" s="8">
        <f t="shared" si="99"/>
        <v>0</v>
      </c>
      <c r="BM240" s="8">
        <f t="shared" si="100"/>
        <v>0</v>
      </c>
      <c r="BN240" s="8">
        <f>BW240*WACC!$H$10/12</f>
        <v>0</v>
      </c>
      <c r="BO240" s="8">
        <f t="shared" si="87"/>
        <v>0</v>
      </c>
      <c r="BP240" s="8">
        <f t="shared" si="88"/>
        <v>0</v>
      </c>
      <c r="BQ240" s="8">
        <f t="shared" si="89"/>
        <v>0</v>
      </c>
      <c r="BR240" s="8">
        <f>BW240*WACC!$H$11/12</f>
        <v>0</v>
      </c>
      <c r="BS240" s="8">
        <f t="shared" si="90"/>
        <v>0</v>
      </c>
      <c r="BT240" s="8"/>
      <c r="BU240" s="8">
        <f t="shared" si="91"/>
        <v>0</v>
      </c>
      <c r="BV240" s="8">
        <f t="shared" si="92"/>
        <v>0</v>
      </c>
      <c r="BW240" s="8">
        <f t="shared" si="93"/>
        <v>0</v>
      </c>
      <c r="BX240" s="8">
        <f>BW240*WACC!$H$12/12</f>
        <v>0</v>
      </c>
    </row>
    <row r="241" spans="1:76" hidden="1" outlineLevel="1" x14ac:dyDescent="0.2">
      <c r="A241">
        <f t="shared" si="85"/>
        <v>2028</v>
      </c>
      <c r="B241" s="247">
        <v>46784</v>
      </c>
      <c r="C241" s="169">
        <v>0</v>
      </c>
      <c r="D241" s="169">
        <v>0</v>
      </c>
      <c r="E241" s="169">
        <v>0</v>
      </c>
      <c r="F241" s="169">
        <v>0</v>
      </c>
      <c r="G241" s="169">
        <v>0</v>
      </c>
      <c r="H241" s="169">
        <v>0</v>
      </c>
      <c r="I241" s="169">
        <v>0</v>
      </c>
      <c r="J241" s="169">
        <v>0</v>
      </c>
      <c r="K241" s="169">
        <v>0</v>
      </c>
      <c r="L241" s="169">
        <v>0</v>
      </c>
      <c r="M241" s="169">
        <v>0</v>
      </c>
      <c r="N241" s="169">
        <v>0</v>
      </c>
      <c r="O241" s="169">
        <v>0</v>
      </c>
      <c r="P241" s="169">
        <v>0</v>
      </c>
      <c r="Q241" s="169">
        <v>0</v>
      </c>
      <c r="R241" s="169">
        <v>0</v>
      </c>
      <c r="S241" s="169">
        <v>0</v>
      </c>
      <c r="T241" s="169">
        <v>0</v>
      </c>
      <c r="U241" s="169">
        <v>0</v>
      </c>
      <c r="V241" s="169">
        <v>0</v>
      </c>
      <c r="W241" s="267">
        <v>0</v>
      </c>
      <c r="X241" s="169">
        <v>0</v>
      </c>
      <c r="Y241" s="169">
        <v>0</v>
      </c>
      <c r="Z241" s="169">
        <v>0</v>
      </c>
      <c r="AA241" s="169">
        <v>0</v>
      </c>
      <c r="AB241" s="169">
        <v>0</v>
      </c>
      <c r="AC241" s="169">
        <v>0</v>
      </c>
      <c r="AD241" s="169">
        <v>0</v>
      </c>
      <c r="AE241" s="169">
        <v>0</v>
      </c>
      <c r="AF241" s="169">
        <v>0</v>
      </c>
      <c r="AG241" s="169">
        <v>0</v>
      </c>
      <c r="AH241" s="169">
        <v>0</v>
      </c>
      <c r="AI241" s="169">
        <v>0</v>
      </c>
      <c r="AJ241" s="169">
        <v>0</v>
      </c>
      <c r="AK241" s="169">
        <v>0</v>
      </c>
      <c r="AM241" s="15">
        <v>1</v>
      </c>
      <c r="AN241" s="169" t="str">
        <f>RevReqSumR!AB241</f>
        <v>Oct 2027 - Sep 2028</v>
      </c>
      <c r="AO241" s="276">
        <v>0</v>
      </c>
      <c r="AP241" s="8"/>
      <c r="AQ241" s="8">
        <f t="shared" si="101"/>
        <v>0</v>
      </c>
      <c r="AR241" s="8">
        <f t="shared" si="102"/>
        <v>0</v>
      </c>
      <c r="AS241" s="8">
        <f t="shared" si="103"/>
        <v>0</v>
      </c>
      <c r="AT241" s="8">
        <f t="shared" si="104"/>
        <v>0</v>
      </c>
      <c r="AU241" s="8">
        <v>0</v>
      </c>
      <c r="AW241" s="8">
        <f t="shared" si="105"/>
        <v>0</v>
      </c>
      <c r="AX241" s="8">
        <f t="shared" si="106"/>
        <v>0</v>
      </c>
      <c r="AY241" s="8">
        <f t="shared" si="107"/>
        <v>0</v>
      </c>
      <c r="AZ241" s="8">
        <f t="shared" si="108"/>
        <v>0</v>
      </c>
      <c r="BB241" s="8">
        <f t="shared" si="111"/>
        <v>0</v>
      </c>
      <c r="BC241" s="8">
        <f t="shared" si="111"/>
        <v>0</v>
      </c>
      <c r="BD241" s="8">
        <f t="shared" si="111"/>
        <v>0</v>
      </c>
      <c r="BE241" s="8">
        <f t="shared" si="109"/>
        <v>0</v>
      </c>
      <c r="BF241" s="8">
        <f t="shared" si="110"/>
        <v>0</v>
      </c>
      <c r="BH241" s="8">
        <f t="shared" si="95"/>
        <v>0</v>
      </c>
      <c r="BI241" s="8">
        <f t="shared" si="96"/>
        <v>0</v>
      </c>
      <c r="BJ241" s="8">
        <f t="shared" si="97"/>
        <v>0</v>
      </c>
      <c r="BK241" s="8">
        <f t="shared" si="98"/>
        <v>0</v>
      </c>
      <c r="BL241" s="8">
        <f t="shared" si="99"/>
        <v>0</v>
      </c>
      <c r="BM241" s="8">
        <f t="shared" si="100"/>
        <v>0</v>
      </c>
      <c r="BN241" s="8">
        <f>BW241*WACC!$H$10/12</f>
        <v>0</v>
      </c>
      <c r="BO241" s="8">
        <f t="shared" si="87"/>
        <v>0</v>
      </c>
      <c r="BP241" s="8">
        <f t="shared" si="88"/>
        <v>0</v>
      </c>
      <c r="BQ241" s="8">
        <f t="shared" si="89"/>
        <v>0</v>
      </c>
      <c r="BR241" s="8">
        <f>BW241*WACC!$H$11/12</f>
        <v>0</v>
      </c>
      <c r="BS241" s="8">
        <f t="shared" si="90"/>
        <v>0</v>
      </c>
      <c r="BT241" s="8"/>
      <c r="BU241" s="8">
        <f t="shared" si="91"/>
        <v>0</v>
      </c>
      <c r="BV241" s="8">
        <f t="shared" si="92"/>
        <v>0</v>
      </c>
      <c r="BW241" s="8">
        <f t="shared" si="93"/>
        <v>0</v>
      </c>
      <c r="BX241" s="8">
        <f>BW241*WACC!$H$12/12</f>
        <v>0</v>
      </c>
    </row>
    <row r="242" spans="1:76" hidden="1" outlineLevel="1" x14ac:dyDescent="0.2">
      <c r="A242">
        <f t="shared" si="85"/>
        <v>2028</v>
      </c>
      <c r="B242" s="247">
        <v>46813</v>
      </c>
      <c r="C242" s="169">
        <v>0</v>
      </c>
      <c r="D242" s="169">
        <v>0</v>
      </c>
      <c r="E242" s="169">
        <v>0</v>
      </c>
      <c r="F242" s="169">
        <v>0</v>
      </c>
      <c r="G242" s="169">
        <v>0</v>
      </c>
      <c r="H242" s="169">
        <v>0</v>
      </c>
      <c r="I242" s="169">
        <v>0</v>
      </c>
      <c r="J242" s="169">
        <v>0</v>
      </c>
      <c r="K242" s="169">
        <v>0</v>
      </c>
      <c r="L242" s="169">
        <v>0</v>
      </c>
      <c r="M242" s="169">
        <v>0</v>
      </c>
      <c r="N242" s="169">
        <v>0</v>
      </c>
      <c r="O242" s="169">
        <v>0</v>
      </c>
      <c r="P242" s="169">
        <v>0</v>
      </c>
      <c r="Q242" s="169">
        <v>0</v>
      </c>
      <c r="R242" s="169">
        <v>0</v>
      </c>
      <c r="S242" s="169">
        <v>0</v>
      </c>
      <c r="T242" s="169">
        <v>0</v>
      </c>
      <c r="U242" s="169">
        <v>0</v>
      </c>
      <c r="V242" s="169">
        <v>0</v>
      </c>
      <c r="W242" s="267">
        <v>0</v>
      </c>
      <c r="X242" s="169">
        <v>0</v>
      </c>
      <c r="Y242" s="169">
        <v>0</v>
      </c>
      <c r="Z242" s="169">
        <v>0</v>
      </c>
      <c r="AA242" s="169">
        <v>0</v>
      </c>
      <c r="AB242" s="169">
        <v>0</v>
      </c>
      <c r="AC242" s="169">
        <v>0</v>
      </c>
      <c r="AD242" s="169">
        <v>0</v>
      </c>
      <c r="AE242" s="169">
        <v>0</v>
      </c>
      <c r="AF242" s="169">
        <v>0</v>
      </c>
      <c r="AG242" s="169">
        <v>0</v>
      </c>
      <c r="AH242" s="169">
        <v>0</v>
      </c>
      <c r="AI242" s="169">
        <v>0</v>
      </c>
      <c r="AJ242" s="169">
        <v>0</v>
      </c>
      <c r="AK242" s="169">
        <v>0</v>
      </c>
      <c r="AM242" s="15">
        <v>2</v>
      </c>
      <c r="AN242" s="169" t="str">
        <f>RevReqSumR!AB242</f>
        <v>Oct 2027 - Sep 2028</v>
      </c>
      <c r="AO242" s="276">
        <v>0</v>
      </c>
      <c r="AP242" s="8"/>
      <c r="AQ242" s="8">
        <f t="shared" si="101"/>
        <v>0</v>
      </c>
      <c r="AR242" s="8">
        <f t="shared" si="102"/>
        <v>0</v>
      </c>
      <c r="AS242" s="8">
        <f t="shared" si="103"/>
        <v>0</v>
      </c>
      <c r="AT242" s="8">
        <f t="shared" si="104"/>
        <v>0</v>
      </c>
      <c r="AU242" s="8">
        <v>0</v>
      </c>
      <c r="AW242" s="8">
        <f t="shared" si="105"/>
        <v>0</v>
      </c>
      <c r="AX242" s="8">
        <f t="shared" si="106"/>
        <v>0</v>
      </c>
      <c r="AY242" s="8">
        <f t="shared" si="107"/>
        <v>0</v>
      </c>
      <c r="AZ242" s="8">
        <f t="shared" si="108"/>
        <v>0</v>
      </c>
      <c r="BB242" s="8">
        <f t="shared" si="111"/>
        <v>0</v>
      </c>
      <c r="BC242" s="8">
        <f t="shared" si="111"/>
        <v>0</v>
      </c>
      <c r="BD242" s="8">
        <f t="shared" si="111"/>
        <v>0</v>
      </c>
      <c r="BE242" s="8">
        <f t="shared" si="109"/>
        <v>0</v>
      </c>
      <c r="BF242" s="8">
        <f t="shared" si="110"/>
        <v>0</v>
      </c>
      <c r="BH242" s="8">
        <f t="shared" si="95"/>
        <v>0</v>
      </c>
      <c r="BI242" s="8">
        <f t="shared" si="96"/>
        <v>0</v>
      </c>
      <c r="BJ242" s="8">
        <f t="shared" si="97"/>
        <v>0</v>
      </c>
      <c r="BK242" s="8">
        <f t="shared" si="98"/>
        <v>0</v>
      </c>
      <c r="BL242" s="8">
        <f t="shared" si="99"/>
        <v>0</v>
      </c>
      <c r="BM242" s="8">
        <f t="shared" si="100"/>
        <v>0</v>
      </c>
      <c r="BN242" s="8">
        <f>BW242*WACC!$H$10/12</f>
        <v>0</v>
      </c>
      <c r="BO242" s="8">
        <f t="shared" si="87"/>
        <v>0</v>
      </c>
      <c r="BP242" s="8">
        <f t="shared" si="88"/>
        <v>0</v>
      </c>
      <c r="BQ242" s="8">
        <f t="shared" si="89"/>
        <v>0</v>
      </c>
      <c r="BR242" s="8">
        <f>BW242*WACC!$H$11/12</f>
        <v>0</v>
      </c>
      <c r="BS242" s="8">
        <f t="shared" si="90"/>
        <v>0</v>
      </c>
      <c r="BT242" s="8"/>
      <c r="BU242" s="8">
        <f t="shared" si="91"/>
        <v>0</v>
      </c>
      <c r="BV242" s="8">
        <f t="shared" si="92"/>
        <v>0</v>
      </c>
      <c r="BW242" s="8">
        <f t="shared" si="93"/>
        <v>0</v>
      </c>
      <c r="BX242" s="8">
        <f>BW242*WACC!$H$12/12</f>
        <v>0</v>
      </c>
    </row>
    <row r="243" spans="1:76" hidden="1" outlineLevel="1" x14ac:dyDescent="0.2">
      <c r="A243">
        <f t="shared" si="85"/>
        <v>2028</v>
      </c>
      <c r="B243" s="247">
        <v>46844</v>
      </c>
      <c r="C243" s="169">
        <v>0</v>
      </c>
      <c r="D243" s="169">
        <v>0</v>
      </c>
      <c r="E243" s="169">
        <v>0</v>
      </c>
      <c r="F243" s="169">
        <v>0</v>
      </c>
      <c r="G243" s="169">
        <v>0</v>
      </c>
      <c r="H243" s="169">
        <v>0</v>
      </c>
      <c r="I243" s="169">
        <v>0</v>
      </c>
      <c r="J243" s="169">
        <v>0</v>
      </c>
      <c r="K243" s="169">
        <v>0</v>
      </c>
      <c r="L243" s="169">
        <v>0</v>
      </c>
      <c r="M243" s="169">
        <v>0</v>
      </c>
      <c r="N243" s="169">
        <v>0</v>
      </c>
      <c r="O243" s="169">
        <v>0</v>
      </c>
      <c r="P243" s="169">
        <v>0</v>
      </c>
      <c r="Q243" s="169">
        <v>0</v>
      </c>
      <c r="R243" s="169">
        <v>0</v>
      </c>
      <c r="S243" s="169">
        <v>0</v>
      </c>
      <c r="T243" s="169">
        <v>0</v>
      </c>
      <c r="U243" s="169">
        <v>0</v>
      </c>
      <c r="V243" s="169">
        <v>0</v>
      </c>
      <c r="W243" s="267">
        <v>0</v>
      </c>
      <c r="X243" s="169">
        <v>0</v>
      </c>
      <c r="Y243" s="169">
        <v>0</v>
      </c>
      <c r="Z243" s="169">
        <v>0</v>
      </c>
      <c r="AA243" s="169">
        <v>0</v>
      </c>
      <c r="AB243" s="169">
        <v>0</v>
      </c>
      <c r="AC243" s="169">
        <v>0</v>
      </c>
      <c r="AD243" s="169">
        <v>0</v>
      </c>
      <c r="AE243" s="169">
        <v>0</v>
      </c>
      <c r="AF243" s="169">
        <v>0</v>
      </c>
      <c r="AG243" s="169">
        <v>0</v>
      </c>
      <c r="AH243" s="169">
        <v>0</v>
      </c>
      <c r="AI243" s="169">
        <v>0</v>
      </c>
      <c r="AJ243" s="169">
        <v>0</v>
      </c>
      <c r="AK243" s="169">
        <v>0</v>
      </c>
      <c r="AM243" s="15">
        <v>2</v>
      </c>
      <c r="AN243" s="169" t="str">
        <f>RevReqSumR!AB243</f>
        <v>Oct 2027 - Sep 2028</v>
      </c>
      <c r="AO243" s="276">
        <v>0</v>
      </c>
      <c r="AP243" s="8"/>
      <c r="AQ243" s="8">
        <f t="shared" si="101"/>
        <v>0</v>
      </c>
      <c r="AR243" s="8">
        <f t="shared" si="102"/>
        <v>0</v>
      </c>
      <c r="AS243" s="8">
        <f t="shared" si="103"/>
        <v>0</v>
      </c>
      <c r="AT243" s="8">
        <f t="shared" si="104"/>
        <v>0</v>
      </c>
      <c r="AU243" s="8">
        <v>0</v>
      </c>
      <c r="AW243" s="8">
        <f t="shared" si="105"/>
        <v>0</v>
      </c>
      <c r="AX243" s="8">
        <f t="shared" si="106"/>
        <v>0</v>
      </c>
      <c r="AY243" s="8">
        <f t="shared" si="107"/>
        <v>0</v>
      </c>
      <c r="AZ243" s="8">
        <f t="shared" si="108"/>
        <v>0</v>
      </c>
      <c r="BB243" s="8">
        <f t="shared" si="111"/>
        <v>0</v>
      </c>
      <c r="BC243" s="8">
        <f t="shared" si="111"/>
        <v>0</v>
      </c>
      <c r="BD243" s="8">
        <f t="shared" si="111"/>
        <v>0</v>
      </c>
      <c r="BE243" s="8">
        <f t="shared" si="109"/>
        <v>0</v>
      </c>
      <c r="BF243" s="8">
        <f t="shared" si="110"/>
        <v>0</v>
      </c>
      <c r="BH243" s="8">
        <f t="shared" si="95"/>
        <v>0</v>
      </c>
      <c r="BI243" s="8">
        <f t="shared" si="96"/>
        <v>0</v>
      </c>
      <c r="BJ243" s="8">
        <f t="shared" si="97"/>
        <v>0</v>
      </c>
      <c r="BK243" s="8">
        <f t="shared" si="98"/>
        <v>0</v>
      </c>
      <c r="BL243" s="8">
        <f t="shared" si="99"/>
        <v>0</v>
      </c>
      <c r="BM243" s="8">
        <f t="shared" si="100"/>
        <v>0</v>
      </c>
      <c r="BN243" s="8">
        <f>BW243*WACC!$H$10/12</f>
        <v>0</v>
      </c>
      <c r="BO243" s="8">
        <f t="shared" si="87"/>
        <v>0</v>
      </c>
      <c r="BP243" s="8">
        <f t="shared" si="88"/>
        <v>0</v>
      </c>
      <c r="BQ243" s="8">
        <f t="shared" si="89"/>
        <v>0</v>
      </c>
      <c r="BR243" s="8">
        <f>BW243*WACC!$H$11/12</f>
        <v>0</v>
      </c>
      <c r="BS243" s="8">
        <f t="shared" si="90"/>
        <v>0</v>
      </c>
      <c r="BT243" s="8"/>
      <c r="BU243" s="8">
        <f t="shared" si="91"/>
        <v>0</v>
      </c>
      <c r="BV243" s="8">
        <f t="shared" si="92"/>
        <v>0</v>
      </c>
      <c r="BW243" s="8">
        <f t="shared" si="93"/>
        <v>0</v>
      </c>
      <c r="BX243" s="8">
        <f>BW243*WACC!$H$12/12</f>
        <v>0</v>
      </c>
    </row>
    <row r="244" spans="1:76" hidden="1" outlineLevel="1" x14ac:dyDescent="0.2">
      <c r="A244">
        <f t="shared" si="85"/>
        <v>2028</v>
      </c>
      <c r="B244" s="247">
        <v>46874</v>
      </c>
      <c r="C244" s="169">
        <v>0</v>
      </c>
      <c r="D244" s="169">
        <v>0</v>
      </c>
      <c r="E244" s="169">
        <v>0</v>
      </c>
      <c r="F244" s="169">
        <v>0</v>
      </c>
      <c r="G244" s="169">
        <v>0</v>
      </c>
      <c r="H244" s="169">
        <v>0</v>
      </c>
      <c r="I244" s="169">
        <v>0</v>
      </c>
      <c r="J244" s="169">
        <v>0</v>
      </c>
      <c r="K244" s="169">
        <v>0</v>
      </c>
      <c r="L244" s="169">
        <v>0</v>
      </c>
      <c r="M244" s="169">
        <v>0</v>
      </c>
      <c r="N244" s="169">
        <v>0</v>
      </c>
      <c r="O244" s="169">
        <v>0</v>
      </c>
      <c r="P244" s="169">
        <v>0</v>
      </c>
      <c r="Q244" s="169">
        <v>0</v>
      </c>
      <c r="R244" s="169">
        <v>0</v>
      </c>
      <c r="S244" s="169">
        <v>0</v>
      </c>
      <c r="T244" s="169">
        <v>0</v>
      </c>
      <c r="U244" s="169">
        <v>0</v>
      </c>
      <c r="V244" s="169">
        <v>0</v>
      </c>
      <c r="W244" s="267">
        <v>0</v>
      </c>
      <c r="X244" s="169">
        <v>0</v>
      </c>
      <c r="Y244" s="169">
        <v>0</v>
      </c>
      <c r="Z244" s="169">
        <v>0</v>
      </c>
      <c r="AA244" s="169">
        <v>0</v>
      </c>
      <c r="AB244" s="169">
        <v>0</v>
      </c>
      <c r="AC244" s="169">
        <v>0</v>
      </c>
      <c r="AD244" s="169">
        <v>0</v>
      </c>
      <c r="AE244" s="169">
        <v>0</v>
      </c>
      <c r="AF244" s="169">
        <v>0</v>
      </c>
      <c r="AG244" s="169">
        <v>0</v>
      </c>
      <c r="AH244" s="169">
        <v>0</v>
      </c>
      <c r="AI244" s="169">
        <v>0</v>
      </c>
      <c r="AJ244" s="169">
        <v>0</v>
      </c>
      <c r="AK244" s="169">
        <v>0</v>
      </c>
      <c r="AM244" s="15">
        <v>2</v>
      </c>
      <c r="AN244" s="169" t="str">
        <f>RevReqSumR!AB244</f>
        <v>Oct 2027 - Sep 2028</v>
      </c>
      <c r="AO244" s="276">
        <v>0</v>
      </c>
      <c r="AP244" s="8"/>
      <c r="AQ244" s="8">
        <f t="shared" si="101"/>
        <v>0</v>
      </c>
      <c r="AR244" s="8">
        <f t="shared" si="102"/>
        <v>0</v>
      </c>
      <c r="AS244" s="8">
        <f t="shared" si="103"/>
        <v>0</v>
      </c>
      <c r="AT244" s="8">
        <f t="shared" si="104"/>
        <v>0</v>
      </c>
      <c r="AU244" s="8">
        <v>0</v>
      </c>
      <c r="AW244" s="8">
        <f t="shared" si="105"/>
        <v>0</v>
      </c>
      <c r="AX244" s="8">
        <f t="shared" si="106"/>
        <v>0</v>
      </c>
      <c r="AY244" s="8">
        <f t="shared" si="107"/>
        <v>0</v>
      </c>
      <c r="AZ244" s="8">
        <f t="shared" si="108"/>
        <v>0</v>
      </c>
      <c r="BB244" s="8">
        <f t="shared" si="111"/>
        <v>0</v>
      </c>
      <c r="BC244" s="8">
        <f t="shared" si="111"/>
        <v>0</v>
      </c>
      <c r="BD244" s="8">
        <f t="shared" si="111"/>
        <v>0</v>
      </c>
      <c r="BE244" s="8">
        <f t="shared" si="109"/>
        <v>0</v>
      </c>
      <c r="BF244" s="8">
        <f t="shared" si="110"/>
        <v>0</v>
      </c>
      <c r="BH244" s="8">
        <f t="shared" si="95"/>
        <v>0</v>
      </c>
      <c r="BI244" s="8">
        <f t="shared" si="96"/>
        <v>0</v>
      </c>
      <c r="BJ244" s="8">
        <f t="shared" si="97"/>
        <v>0</v>
      </c>
      <c r="BK244" s="8">
        <f t="shared" si="98"/>
        <v>0</v>
      </c>
      <c r="BL244" s="8">
        <f t="shared" si="99"/>
        <v>0</v>
      </c>
      <c r="BM244" s="8">
        <f t="shared" si="100"/>
        <v>0</v>
      </c>
      <c r="BN244" s="8">
        <f>BW244*WACC!$H$10/12</f>
        <v>0</v>
      </c>
      <c r="BO244" s="8">
        <f t="shared" si="87"/>
        <v>0</v>
      </c>
      <c r="BP244" s="8">
        <f t="shared" si="88"/>
        <v>0</v>
      </c>
      <c r="BQ244" s="8">
        <f t="shared" si="89"/>
        <v>0</v>
      </c>
      <c r="BR244" s="8">
        <f>BW244*WACC!$H$11/12</f>
        <v>0</v>
      </c>
      <c r="BS244" s="8">
        <f t="shared" si="90"/>
        <v>0</v>
      </c>
      <c r="BT244" s="8"/>
      <c r="BU244" s="8">
        <f t="shared" si="91"/>
        <v>0</v>
      </c>
      <c r="BV244" s="8">
        <f t="shared" si="92"/>
        <v>0</v>
      </c>
      <c r="BW244" s="8">
        <f t="shared" si="93"/>
        <v>0</v>
      </c>
      <c r="BX244" s="8">
        <f>BW244*WACC!$H$12/12</f>
        <v>0</v>
      </c>
    </row>
    <row r="245" spans="1:76" hidden="1" outlineLevel="1" x14ac:dyDescent="0.2">
      <c r="A245">
        <f t="shared" si="85"/>
        <v>2028</v>
      </c>
      <c r="B245" s="247">
        <v>46905</v>
      </c>
      <c r="C245" s="169">
        <v>0</v>
      </c>
      <c r="D245" s="169">
        <v>0</v>
      </c>
      <c r="E245" s="169">
        <v>0</v>
      </c>
      <c r="F245" s="169">
        <v>0</v>
      </c>
      <c r="G245" s="169">
        <v>0</v>
      </c>
      <c r="H245" s="169">
        <v>0</v>
      </c>
      <c r="I245" s="169">
        <v>0</v>
      </c>
      <c r="J245" s="169">
        <v>0</v>
      </c>
      <c r="K245" s="169">
        <v>0</v>
      </c>
      <c r="L245" s="169">
        <v>0</v>
      </c>
      <c r="M245" s="169">
        <v>0</v>
      </c>
      <c r="N245" s="169">
        <v>0</v>
      </c>
      <c r="O245" s="169">
        <v>0</v>
      </c>
      <c r="P245" s="169">
        <v>0</v>
      </c>
      <c r="Q245" s="169">
        <v>0</v>
      </c>
      <c r="R245" s="169">
        <v>0</v>
      </c>
      <c r="S245" s="169">
        <v>0</v>
      </c>
      <c r="T245" s="169">
        <v>0</v>
      </c>
      <c r="U245" s="169">
        <v>0</v>
      </c>
      <c r="V245" s="169">
        <v>0</v>
      </c>
      <c r="W245" s="267">
        <v>0</v>
      </c>
      <c r="X245" s="169">
        <v>0</v>
      </c>
      <c r="Y245" s="169">
        <v>0</v>
      </c>
      <c r="Z245" s="169">
        <v>0</v>
      </c>
      <c r="AA245" s="169">
        <v>0</v>
      </c>
      <c r="AB245" s="169">
        <v>0</v>
      </c>
      <c r="AC245" s="169">
        <v>0</v>
      </c>
      <c r="AD245" s="169">
        <v>0</v>
      </c>
      <c r="AE245" s="169">
        <v>0</v>
      </c>
      <c r="AF245" s="169">
        <v>0</v>
      </c>
      <c r="AG245" s="169">
        <v>0</v>
      </c>
      <c r="AH245" s="169">
        <v>0</v>
      </c>
      <c r="AI245" s="169">
        <v>0</v>
      </c>
      <c r="AJ245" s="169">
        <v>0</v>
      </c>
      <c r="AK245" s="169">
        <v>0</v>
      </c>
      <c r="AM245" s="15">
        <v>2</v>
      </c>
      <c r="AN245" s="169" t="str">
        <f>RevReqSumR!AB245</f>
        <v>Oct 2027 - Sep 2028</v>
      </c>
      <c r="AO245" s="276">
        <v>0</v>
      </c>
      <c r="AP245" s="8"/>
      <c r="AQ245" s="8">
        <f t="shared" si="101"/>
        <v>0</v>
      </c>
      <c r="AR245" s="8">
        <f t="shared" si="102"/>
        <v>0</v>
      </c>
      <c r="AS245" s="8">
        <f t="shared" si="103"/>
        <v>0</v>
      </c>
      <c r="AT245" s="8">
        <f t="shared" si="104"/>
        <v>0</v>
      </c>
      <c r="AU245" s="8">
        <v>0</v>
      </c>
      <c r="AW245" s="8">
        <f t="shared" si="105"/>
        <v>0</v>
      </c>
      <c r="AX245" s="8">
        <f t="shared" si="106"/>
        <v>0</v>
      </c>
      <c r="AY245" s="8">
        <f t="shared" si="107"/>
        <v>0</v>
      </c>
      <c r="AZ245" s="8">
        <f t="shared" si="108"/>
        <v>0</v>
      </c>
      <c r="BB245" s="8">
        <f t="shared" si="111"/>
        <v>0</v>
      </c>
      <c r="BC245" s="8">
        <f t="shared" si="111"/>
        <v>0</v>
      </c>
      <c r="BD245" s="8">
        <f t="shared" si="111"/>
        <v>0</v>
      </c>
      <c r="BE245" s="8">
        <f t="shared" si="109"/>
        <v>0</v>
      </c>
      <c r="BF245" s="8">
        <f t="shared" si="110"/>
        <v>0</v>
      </c>
      <c r="BH245" s="8">
        <f t="shared" si="95"/>
        <v>0</v>
      </c>
      <c r="BI245" s="8">
        <f t="shared" si="96"/>
        <v>0</v>
      </c>
      <c r="BJ245" s="8">
        <f t="shared" si="97"/>
        <v>0</v>
      </c>
      <c r="BK245" s="8">
        <f t="shared" si="98"/>
        <v>0</v>
      </c>
      <c r="BL245" s="8">
        <f t="shared" si="99"/>
        <v>0</v>
      </c>
      <c r="BM245" s="8">
        <f t="shared" si="100"/>
        <v>0</v>
      </c>
      <c r="BN245" s="8">
        <f>BW245*WACC!$H$10/12</f>
        <v>0</v>
      </c>
      <c r="BO245" s="8">
        <f t="shared" si="87"/>
        <v>0</v>
      </c>
      <c r="BP245" s="8">
        <f t="shared" si="88"/>
        <v>0</v>
      </c>
      <c r="BQ245" s="8">
        <f t="shared" si="89"/>
        <v>0</v>
      </c>
      <c r="BR245" s="8">
        <f>BW245*WACC!$H$11/12</f>
        <v>0</v>
      </c>
      <c r="BS245" s="8">
        <f t="shared" si="90"/>
        <v>0</v>
      </c>
      <c r="BT245" s="8"/>
      <c r="BU245" s="8">
        <f t="shared" si="91"/>
        <v>0</v>
      </c>
      <c r="BV245" s="8">
        <f t="shared" si="92"/>
        <v>0</v>
      </c>
      <c r="BW245" s="8">
        <f t="shared" si="93"/>
        <v>0</v>
      </c>
      <c r="BX245" s="8">
        <f>BW245*WACC!$H$12/12</f>
        <v>0</v>
      </c>
    </row>
    <row r="246" spans="1:76" hidden="1" outlineLevel="1" x14ac:dyDescent="0.2">
      <c r="A246">
        <f t="shared" si="85"/>
        <v>2028</v>
      </c>
      <c r="B246" s="247">
        <v>46935</v>
      </c>
      <c r="C246" s="169">
        <v>0</v>
      </c>
      <c r="D246" s="169">
        <v>0</v>
      </c>
      <c r="E246" s="169">
        <v>0</v>
      </c>
      <c r="F246" s="169">
        <v>0</v>
      </c>
      <c r="G246" s="169">
        <v>0</v>
      </c>
      <c r="H246" s="169">
        <v>0</v>
      </c>
      <c r="I246" s="169">
        <v>0</v>
      </c>
      <c r="J246" s="169">
        <v>0</v>
      </c>
      <c r="K246" s="169">
        <v>0</v>
      </c>
      <c r="L246" s="169">
        <v>0</v>
      </c>
      <c r="M246" s="169">
        <v>0</v>
      </c>
      <c r="N246" s="169">
        <v>0</v>
      </c>
      <c r="O246" s="169">
        <v>0</v>
      </c>
      <c r="P246" s="169">
        <v>0</v>
      </c>
      <c r="Q246" s="169">
        <v>0</v>
      </c>
      <c r="R246" s="169">
        <v>0</v>
      </c>
      <c r="S246" s="169">
        <v>0</v>
      </c>
      <c r="T246" s="169">
        <v>0</v>
      </c>
      <c r="U246" s="169">
        <v>0</v>
      </c>
      <c r="V246" s="169">
        <v>0</v>
      </c>
      <c r="W246" s="267">
        <v>0</v>
      </c>
      <c r="X246" s="169">
        <v>0</v>
      </c>
      <c r="Y246" s="169">
        <v>0</v>
      </c>
      <c r="Z246" s="169">
        <v>0</v>
      </c>
      <c r="AA246" s="169">
        <v>0</v>
      </c>
      <c r="AB246" s="169">
        <v>0</v>
      </c>
      <c r="AC246" s="169">
        <v>0</v>
      </c>
      <c r="AD246" s="169">
        <v>0</v>
      </c>
      <c r="AE246" s="169">
        <v>0</v>
      </c>
      <c r="AF246" s="169">
        <v>0</v>
      </c>
      <c r="AG246" s="169">
        <v>0</v>
      </c>
      <c r="AH246" s="169">
        <v>0</v>
      </c>
      <c r="AI246" s="169">
        <v>0</v>
      </c>
      <c r="AJ246" s="169">
        <v>0</v>
      </c>
      <c r="AK246" s="169">
        <v>0</v>
      </c>
      <c r="AM246" s="15">
        <v>1</v>
      </c>
      <c r="AN246" s="169" t="str">
        <f>RevReqSumR!AB246</f>
        <v>Oct 2027 - Sep 2028</v>
      </c>
      <c r="AO246" s="276">
        <v>0</v>
      </c>
      <c r="AP246" s="8"/>
      <c r="AQ246" s="8">
        <f t="shared" si="101"/>
        <v>0</v>
      </c>
      <c r="AR246" s="8">
        <f t="shared" si="102"/>
        <v>0</v>
      </c>
      <c r="AS246" s="8">
        <f t="shared" si="103"/>
        <v>0</v>
      </c>
      <c r="AT246" s="8">
        <f t="shared" si="104"/>
        <v>0</v>
      </c>
      <c r="AU246" s="8">
        <v>0</v>
      </c>
      <c r="AW246" s="8">
        <f t="shared" si="105"/>
        <v>0</v>
      </c>
      <c r="AX246" s="8">
        <f t="shared" si="106"/>
        <v>0</v>
      </c>
      <c r="AY246" s="8">
        <f t="shared" si="107"/>
        <v>0</v>
      </c>
      <c r="AZ246" s="8">
        <f t="shared" si="108"/>
        <v>0</v>
      </c>
      <c r="BB246" s="8">
        <f t="shared" si="111"/>
        <v>0</v>
      </c>
      <c r="BC246" s="8">
        <f t="shared" si="111"/>
        <v>0</v>
      </c>
      <c r="BD246" s="8">
        <f t="shared" si="111"/>
        <v>0</v>
      </c>
      <c r="BE246" s="8">
        <f t="shared" si="109"/>
        <v>0</v>
      </c>
      <c r="BF246" s="8">
        <f t="shared" si="110"/>
        <v>0</v>
      </c>
      <c r="BH246" s="8">
        <f t="shared" si="95"/>
        <v>0</v>
      </c>
      <c r="BI246" s="8">
        <f t="shared" si="96"/>
        <v>0</v>
      </c>
      <c r="BJ246" s="8">
        <f t="shared" si="97"/>
        <v>0</v>
      </c>
      <c r="BK246" s="8">
        <f t="shared" si="98"/>
        <v>0</v>
      </c>
      <c r="BL246" s="8">
        <f t="shared" si="99"/>
        <v>0</v>
      </c>
      <c r="BM246" s="8">
        <f t="shared" si="100"/>
        <v>0</v>
      </c>
      <c r="BN246" s="8">
        <f>BW246*WACC!$H$10/12</f>
        <v>0</v>
      </c>
      <c r="BO246" s="8">
        <f t="shared" si="87"/>
        <v>0</v>
      </c>
      <c r="BP246" s="8">
        <f t="shared" si="88"/>
        <v>0</v>
      </c>
      <c r="BQ246" s="8">
        <f t="shared" si="89"/>
        <v>0</v>
      </c>
      <c r="BR246" s="8">
        <f>BW246*WACC!$H$11/12</f>
        <v>0</v>
      </c>
      <c r="BS246" s="8">
        <f t="shared" si="90"/>
        <v>0</v>
      </c>
      <c r="BT246" s="8"/>
      <c r="BU246" s="8">
        <f t="shared" si="91"/>
        <v>0</v>
      </c>
      <c r="BV246" s="8">
        <f t="shared" si="92"/>
        <v>0</v>
      </c>
      <c r="BW246" s="8">
        <f t="shared" si="93"/>
        <v>0</v>
      </c>
      <c r="BX246" s="8">
        <f>BW246*WACC!$H$12/12</f>
        <v>0</v>
      </c>
    </row>
    <row r="247" spans="1:76" hidden="1" outlineLevel="1" x14ac:dyDescent="0.2">
      <c r="A247">
        <f t="shared" si="85"/>
        <v>2028</v>
      </c>
      <c r="B247" s="247">
        <v>46966</v>
      </c>
      <c r="C247" s="169">
        <v>0</v>
      </c>
      <c r="D247" s="169">
        <v>0</v>
      </c>
      <c r="E247" s="169">
        <v>0</v>
      </c>
      <c r="F247" s="169">
        <v>0</v>
      </c>
      <c r="G247" s="169">
        <v>0</v>
      </c>
      <c r="H247" s="169">
        <v>0</v>
      </c>
      <c r="I247" s="169">
        <v>0</v>
      </c>
      <c r="J247" s="169">
        <v>0</v>
      </c>
      <c r="K247" s="169">
        <v>0</v>
      </c>
      <c r="L247" s="169">
        <v>0</v>
      </c>
      <c r="M247" s="169">
        <v>0</v>
      </c>
      <c r="N247" s="169">
        <v>0</v>
      </c>
      <c r="O247" s="169">
        <v>0</v>
      </c>
      <c r="P247" s="169">
        <v>0</v>
      </c>
      <c r="Q247" s="169">
        <v>0</v>
      </c>
      <c r="R247" s="169">
        <v>0</v>
      </c>
      <c r="S247" s="169">
        <v>0</v>
      </c>
      <c r="T247" s="169">
        <v>0</v>
      </c>
      <c r="U247" s="169">
        <v>0</v>
      </c>
      <c r="V247" s="169">
        <v>0</v>
      </c>
      <c r="W247" s="267">
        <v>0</v>
      </c>
      <c r="X247" s="169">
        <v>0</v>
      </c>
      <c r="Y247" s="169">
        <v>0</v>
      </c>
      <c r="Z247" s="169">
        <v>0</v>
      </c>
      <c r="AA247" s="169">
        <v>0</v>
      </c>
      <c r="AB247" s="169">
        <v>0</v>
      </c>
      <c r="AC247" s="169">
        <v>0</v>
      </c>
      <c r="AD247" s="169">
        <v>0</v>
      </c>
      <c r="AE247" s="169">
        <v>0</v>
      </c>
      <c r="AF247" s="169">
        <v>0</v>
      </c>
      <c r="AG247" s="169">
        <v>0</v>
      </c>
      <c r="AH247" s="169">
        <v>0</v>
      </c>
      <c r="AI247" s="169">
        <v>0</v>
      </c>
      <c r="AJ247" s="169">
        <v>0</v>
      </c>
      <c r="AK247" s="169">
        <v>0</v>
      </c>
      <c r="AM247" s="15">
        <v>2</v>
      </c>
      <c r="AN247" s="169" t="str">
        <f>RevReqSumR!AB247</f>
        <v>Oct 2027 - Sep 2028</v>
      </c>
      <c r="AO247" s="276">
        <v>0</v>
      </c>
      <c r="AQ247" s="8">
        <f t="shared" si="101"/>
        <v>0</v>
      </c>
      <c r="AR247" s="8">
        <f t="shared" si="102"/>
        <v>0</v>
      </c>
      <c r="AS247" s="8">
        <f t="shared" si="103"/>
        <v>0</v>
      </c>
      <c r="AT247" s="8">
        <f t="shared" si="104"/>
        <v>0</v>
      </c>
      <c r="AU247" s="8">
        <v>0</v>
      </c>
      <c r="AW247" s="8">
        <f t="shared" si="105"/>
        <v>0</v>
      </c>
      <c r="AX247" s="8">
        <f t="shared" si="106"/>
        <v>0</v>
      </c>
      <c r="AY247" s="8">
        <f t="shared" si="107"/>
        <v>0</v>
      </c>
      <c r="AZ247" s="8">
        <f t="shared" si="108"/>
        <v>0</v>
      </c>
      <c r="BB247" s="8">
        <f t="shared" si="111"/>
        <v>0</v>
      </c>
      <c r="BC247" s="8">
        <f t="shared" si="111"/>
        <v>0</v>
      </c>
      <c r="BD247" s="8">
        <f t="shared" si="111"/>
        <v>0</v>
      </c>
      <c r="BE247" s="8">
        <f t="shared" si="109"/>
        <v>0</v>
      </c>
      <c r="BF247" s="8">
        <f t="shared" si="110"/>
        <v>0</v>
      </c>
      <c r="BH247" s="8">
        <f t="shared" si="95"/>
        <v>0</v>
      </c>
      <c r="BI247" s="8">
        <f t="shared" si="96"/>
        <v>0</v>
      </c>
      <c r="BJ247" s="8">
        <f t="shared" si="97"/>
        <v>0</v>
      </c>
      <c r="BK247" s="8">
        <f t="shared" si="98"/>
        <v>0</v>
      </c>
      <c r="BL247" s="8">
        <f t="shared" si="99"/>
        <v>0</v>
      </c>
      <c r="BM247" s="8">
        <f t="shared" si="100"/>
        <v>0</v>
      </c>
      <c r="BN247" s="8">
        <f>BW247*WACC!$H$10/12</f>
        <v>0</v>
      </c>
      <c r="BO247" s="8">
        <f t="shared" si="87"/>
        <v>0</v>
      </c>
      <c r="BP247" s="8">
        <f t="shared" si="88"/>
        <v>0</v>
      </c>
      <c r="BQ247" s="8">
        <f t="shared" si="89"/>
        <v>0</v>
      </c>
      <c r="BR247" s="8">
        <f>BW247*WACC!$H$11/12</f>
        <v>0</v>
      </c>
      <c r="BS247" s="8">
        <f t="shared" si="90"/>
        <v>0</v>
      </c>
      <c r="BT247" s="8"/>
      <c r="BU247" s="8">
        <f t="shared" si="91"/>
        <v>0</v>
      </c>
      <c r="BV247" s="8">
        <f t="shared" si="92"/>
        <v>0</v>
      </c>
      <c r="BW247" s="8">
        <f t="shared" si="93"/>
        <v>0</v>
      </c>
      <c r="BX247" s="8">
        <f>BW247*WACC!$H$12/12</f>
        <v>0</v>
      </c>
    </row>
    <row r="248" spans="1:76" hidden="1" outlineLevel="1" x14ac:dyDescent="0.2">
      <c r="A248">
        <f t="shared" si="85"/>
        <v>2028</v>
      </c>
      <c r="B248" s="247">
        <v>46997</v>
      </c>
      <c r="C248" s="169">
        <v>0</v>
      </c>
      <c r="D248" s="169">
        <v>0</v>
      </c>
      <c r="E248" s="169">
        <v>0</v>
      </c>
      <c r="F248" s="169">
        <v>0</v>
      </c>
      <c r="G248" s="169">
        <v>0</v>
      </c>
      <c r="H248" s="169">
        <v>0</v>
      </c>
      <c r="I248" s="169">
        <v>0</v>
      </c>
      <c r="J248" s="169">
        <v>0</v>
      </c>
      <c r="K248" s="169">
        <v>0</v>
      </c>
      <c r="L248" s="169">
        <v>0</v>
      </c>
      <c r="M248" s="169">
        <v>0</v>
      </c>
      <c r="N248" s="169">
        <v>0</v>
      </c>
      <c r="O248" s="169">
        <v>0</v>
      </c>
      <c r="P248" s="169">
        <v>0</v>
      </c>
      <c r="Q248" s="169">
        <v>0</v>
      </c>
      <c r="R248" s="169">
        <v>0</v>
      </c>
      <c r="S248" s="169">
        <v>0</v>
      </c>
      <c r="T248" s="169">
        <v>0</v>
      </c>
      <c r="U248" s="169">
        <v>0</v>
      </c>
      <c r="V248" s="169">
        <v>0</v>
      </c>
      <c r="W248" s="267">
        <v>0</v>
      </c>
      <c r="X248" s="169">
        <v>0</v>
      </c>
      <c r="Y248" s="169">
        <v>0</v>
      </c>
      <c r="Z248" s="169">
        <v>0</v>
      </c>
      <c r="AA248" s="169">
        <v>0</v>
      </c>
      <c r="AB248" s="169">
        <v>0</v>
      </c>
      <c r="AC248" s="169">
        <v>0</v>
      </c>
      <c r="AD248" s="169">
        <v>0</v>
      </c>
      <c r="AE248" s="169">
        <v>0</v>
      </c>
      <c r="AF248" s="169">
        <v>0</v>
      </c>
      <c r="AG248" s="169">
        <v>0</v>
      </c>
      <c r="AH248" s="169">
        <v>0</v>
      </c>
      <c r="AI248" s="169">
        <v>0</v>
      </c>
      <c r="AJ248" s="169">
        <v>0</v>
      </c>
      <c r="AK248" s="169">
        <v>0</v>
      </c>
      <c r="AM248" s="15">
        <v>2</v>
      </c>
      <c r="AN248" s="169" t="str">
        <f>RevReqSumR!AB248</f>
        <v>Oct 2027 - Sep 2028</v>
      </c>
      <c r="AO248" s="276">
        <v>0</v>
      </c>
      <c r="AQ248" s="8">
        <f t="shared" si="101"/>
        <v>0</v>
      </c>
      <c r="AR248" s="8">
        <f t="shared" si="102"/>
        <v>0</v>
      </c>
      <c r="AS248" s="8">
        <f t="shared" si="103"/>
        <v>0</v>
      </c>
      <c r="AT248" s="8">
        <f t="shared" si="104"/>
        <v>0</v>
      </c>
      <c r="AU248" s="8">
        <v>0</v>
      </c>
      <c r="AW248" s="8">
        <f t="shared" si="105"/>
        <v>0</v>
      </c>
      <c r="AX248" s="8">
        <f t="shared" si="106"/>
        <v>0</v>
      </c>
      <c r="AY248" s="8">
        <f t="shared" si="107"/>
        <v>0</v>
      </c>
      <c r="AZ248" s="8">
        <f t="shared" si="108"/>
        <v>0</v>
      </c>
      <c r="BB248" s="8">
        <f t="shared" si="111"/>
        <v>0</v>
      </c>
      <c r="BC248" s="8">
        <f t="shared" si="111"/>
        <v>0</v>
      </c>
      <c r="BD248" s="8">
        <f t="shared" si="111"/>
        <v>0</v>
      </c>
      <c r="BE248" s="8">
        <f t="shared" si="109"/>
        <v>0</v>
      </c>
      <c r="BF248" s="8">
        <f t="shared" si="110"/>
        <v>0</v>
      </c>
      <c r="BH248" s="8">
        <f t="shared" si="95"/>
        <v>0</v>
      </c>
      <c r="BI248" s="8">
        <f t="shared" si="96"/>
        <v>0</v>
      </c>
      <c r="BJ248" s="8">
        <f t="shared" si="97"/>
        <v>0</v>
      </c>
      <c r="BK248" s="8">
        <f t="shared" si="98"/>
        <v>0</v>
      </c>
      <c r="BL248" s="8">
        <f t="shared" si="99"/>
        <v>0</v>
      </c>
      <c r="BM248" s="8">
        <f t="shared" si="100"/>
        <v>0</v>
      </c>
      <c r="BN248" s="8">
        <f>BW248*WACC!$H$10/12</f>
        <v>0</v>
      </c>
      <c r="BO248" s="8">
        <f t="shared" si="87"/>
        <v>0</v>
      </c>
      <c r="BP248" s="8">
        <f t="shared" si="88"/>
        <v>0</v>
      </c>
      <c r="BQ248" s="8">
        <f t="shared" si="89"/>
        <v>0</v>
      </c>
      <c r="BR248" s="8">
        <f>BW248*WACC!$H$11/12</f>
        <v>0</v>
      </c>
      <c r="BS248" s="8">
        <f t="shared" si="90"/>
        <v>0</v>
      </c>
      <c r="BT248" s="8"/>
      <c r="BU248" s="8">
        <f t="shared" si="91"/>
        <v>0</v>
      </c>
      <c r="BV248" s="8">
        <f t="shared" si="92"/>
        <v>0</v>
      </c>
      <c r="BW248" s="8">
        <f t="shared" si="93"/>
        <v>0</v>
      </c>
      <c r="BX248" s="8">
        <f>BW248*WACC!$H$12/12</f>
        <v>0</v>
      </c>
    </row>
    <row r="249" spans="1:76" hidden="1" outlineLevel="1" x14ac:dyDescent="0.2">
      <c r="A249">
        <f t="shared" si="85"/>
        <v>2028</v>
      </c>
      <c r="B249" s="247">
        <v>47027</v>
      </c>
      <c r="C249" s="169">
        <v>0</v>
      </c>
      <c r="D249" s="169">
        <v>0</v>
      </c>
      <c r="E249" s="169">
        <v>0</v>
      </c>
      <c r="F249" s="169">
        <v>0</v>
      </c>
      <c r="G249" s="169">
        <v>0</v>
      </c>
      <c r="H249" s="169">
        <v>0</v>
      </c>
      <c r="I249" s="169">
        <v>0</v>
      </c>
      <c r="J249" s="169">
        <v>0</v>
      </c>
      <c r="K249" s="169">
        <v>0</v>
      </c>
      <c r="L249" s="169">
        <v>0</v>
      </c>
      <c r="M249" s="169">
        <v>0</v>
      </c>
      <c r="N249" s="169">
        <v>0</v>
      </c>
      <c r="O249" s="169">
        <v>0</v>
      </c>
      <c r="P249" s="169">
        <v>0</v>
      </c>
      <c r="Q249" s="169">
        <v>0</v>
      </c>
      <c r="R249" s="169">
        <v>0</v>
      </c>
      <c r="S249" s="169">
        <v>0</v>
      </c>
      <c r="T249" s="169">
        <v>0</v>
      </c>
      <c r="U249" s="169">
        <v>0</v>
      </c>
      <c r="V249" s="169">
        <v>0</v>
      </c>
      <c r="W249" s="267">
        <v>0</v>
      </c>
      <c r="X249" s="169">
        <v>0</v>
      </c>
      <c r="Y249" s="169">
        <v>0</v>
      </c>
      <c r="Z249" s="169">
        <v>0</v>
      </c>
      <c r="AA249" s="169">
        <v>0</v>
      </c>
      <c r="AB249" s="169">
        <v>0</v>
      </c>
      <c r="AC249" s="169">
        <v>0</v>
      </c>
      <c r="AD249" s="169">
        <v>0</v>
      </c>
      <c r="AE249" s="169">
        <v>0</v>
      </c>
      <c r="AF249" s="169">
        <v>0</v>
      </c>
      <c r="AG249" s="169">
        <v>0</v>
      </c>
      <c r="AH249" s="169">
        <v>0</v>
      </c>
      <c r="AI249" s="169">
        <v>0</v>
      </c>
      <c r="AJ249" s="169">
        <v>0</v>
      </c>
      <c r="AK249" s="169">
        <v>0</v>
      </c>
      <c r="AM249" s="15">
        <v>2</v>
      </c>
      <c r="AN249" s="169" t="str">
        <f>RevReqSumR!AB249</f>
        <v>Oct 2028 - Sep 2029</v>
      </c>
      <c r="AO249" s="276">
        <v>0</v>
      </c>
      <c r="AQ249" s="8">
        <f t="shared" si="101"/>
        <v>0</v>
      </c>
      <c r="AR249" s="8">
        <f t="shared" si="102"/>
        <v>0</v>
      </c>
      <c r="AS249" s="8">
        <f t="shared" si="103"/>
        <v>0</v>
      </c>
      <c r="AT249" s="8">
        <f t="shared" si="104"/>
        <v>0</v>
      </c>
      <c r="AU249" s="8">
        <v>0</v>
      </c>
      <c r="AW249" s="8">
        <f t="shared" si="105"/>
        <v>0</v>
      </c>
      <c r="AX249" s="8">
        <f t="shared" si="106"/>
        <v>0</v>
      </c>
      <c r="AY249" s="8">
        <f t="shared" si="107"/>
        <v>0</v>
      </c>
      <c r="AZ249" s="8">
        <f t="shared" si="108"/>
        <v>0</v>
      </c>
      <c r="BB249" s="8">
        <f t="shared" si="111"/>
        <v>0</v>
      </c>
      <c r="BC249" s="8">
        <f t="shared" si="111"/>
        <v>0</v>
      </c>
      <c r="BD249" s="8">
        <f t="shared" si="111"/>
        <v>0</v>
      </c>
      <c r="BE249" s="8">
        <f t="shared" si="109"/>
        <v>0</v>
      </c>
      <c r="BF249" s="8">
        <f t="shared" si="110"/>
        <v>0</v>
      </c>
      <c r="BH249" s="8">
        <f t="shared" si="95"/>
        <v>0</v>
      </c>
      <c r="BI249" s="8">
        <f t="shared" si="96"/>
        <v>0</v>
      </c>
      <c r="BJ249" s="8">
        <f t="shared" si="97"/>
        <v>0</v>
      </c>
      <c r="BK249" s="8">
        <f t="shared" si="98"/>
        <v>0</v>
      </c>
      <c r="BL249" s="8">
        <f t="shared" si="99"/>
        <v>0</v>
      </c>
      <c r="BM249" s="8">
        <f t="shared" si="100"/>
        <v>0</v>
      </c>
      <c r="BN249" s="8">
        <f>BW249*WACC!$H$10/12</f>
        <v>0</v>
      </c>
      <c r="BO249" s="8">
        <f t="shared" si="87"/>
        <v>0</v>
      </c>
      <c r="BP249" s="8">
        <f t="shared" si="88"/>
        <v>0</v>
      </c>
      <c r="BQ249" s="8">
        <f t="shared" si="89"/>
        <v>0</v>
      </c>
      <c r="BR249" s="8">
        <f>BW249*WACC!$H$11/12</f>
        <v>0</v>
      </c>
      <c r="BS249" s="8">
        <f t="shared" si="90"/>
        <v>0</v>
      </c>
      <c r="BT249" s="8"/>
      <c r="BU249" s="8">
        <f t="shared" si="91"/>
        <v>0</v>
      </c>
      <c r="BV249" s="8">
        <f t="shared" si="92"/>
        <v>0</v>
      </c>
      <c r="BW249" s="8">
        <f t="shared" si="93"/>
        <v>0</v>
      </c>
      <c r="BX249" s="8">
        <f>BW249*WACC!$H$12/12</f>
        <v>0</v>
      </c>
    </row>
    <row r="250" spans="1:76" hidden="1" outlineLevel="1" x14ac:dyDescent="0.2">
      <c r="A250">
        <f t="shared" si="85"/>
        <v>2028</v>
      </c>
      <c r="B250" s="247">
        <v>47058</v>
      </c>
      <c r="C250" s="169">
        <v>0</v>
      </c>
      <c r="D250" s="169">
        <v>0</v>
      </c>
      <c r="E250" s="169">
        <v>0</v>
      </c>
      <c r="F250" s="169">
        <v>0</v>
      </c>
      <c r="G250" s="169">
        <v>0</v>
      </c>
      <c r="H250" s="169">
        <v>0</v>
      </c>
      <c r="I250" s="169">
        <v>0</v>
      </c>
      <c r="J250" s="169">
        <v>0</v>
      </c>
      <c r="K250" s="169">
        <v>0</v>
      </c>
      <c r="L250" s="169">
        <v>0</v>
      </c>
      <c r="M250" s="169">
        <v>0</v>
      </c>
      <c r="N250" s="169">
        <v>0</v>
      </c>
      <c r="O250" s="169">
        <v>0</v>
      </c>
      <c r="P250" s="169">
        <v>0</v>
      </c>
      <c r="Q250" s="169">
        <v>0</v>
      </c>
      <c r="R250" s="169">
        <v>0</v>
      </c>
      <c r="S250" s="169">
        <v>0</v>
      </c>
      <c r="T250" s="169">
        <v>0</v>
      </c>
      <c r="U250" s="169">
        <v>0</v>
      </c>
      <c r="V250" s="169">
        <v>0</v>
      </c>
      <c r="W250" s="267">
        <v>0</v>
      </c>
      <c r="X250" s="169">
        <v>0</v>
      </c>
      <c r="Y250" s="169">
        <v>0</v>
      </c>
      <c r="Z250" s="169">
        <v>0</v>
      </c>
      <c r="AA250" s="169">
        <v>0</v>
      </c>
      <c r="AB250" s="169">
        <v>0</v>
      </c>
      <c r="AC250" s="169">
        <v>0</v>
      </c>
      <c r="AD250" s="169">
        <v>0</v>
      </c>
      <c r="AE250" s="169">
        <v>0</v>
      </c>
      <c r="AF250" s="169">
        <v>0</v>
      </c>
      <c r="AG250" s="169">
        <v>0</v>
      </c>
      <c r="AH250" s="169">
        <v>0</v>
      </c>
      <c r="AI250" s="169">
        <v>0</v>
      </c>
      <c r="AJ250" s="169">
        <v>0</v>
      </c>
      <c r="AK250" s="169">
        <v>0</v>
      </c>
      <c r="AM250" s="15">
        <v>2</v>
      </c>
      <c r="AN250" s="169" t="str">
        <f>RevReqSumR!AB250</f>
        <v>Oct 2028 - Sep 2029</v>
      </c>
      <c r="AO250" s="276">
        <v>0</v>
      </c>
      <c r="AQ250" s="8">
        <f t="shared" si="101"/>
        <v>0</v>
      </c>
      <c r="AR250" s="8">
        <f t="shared" si="102"/>
        <v>0</v>
      </c>
      <c r="AS250" s="8">
        <f t="shared" si="103"/>
        <v>0</v>
      </c>
      <c r="AT250" s="8">
        <f t="shared" si="104"/>
        <v>0</v>
      </c>
      <c r="AU250" s="8">
        <v>0</v>
      </c>
      <c r="AW250" s="8">
        <f t="shared" si="105"/>
        <v>0</v>
      </c>
      <c r="AX250" s="8">
        <f t="shared" si="106"/>
        <v>0</v>
      </c>
      <c r="AY250" s="8">
        <f t="shared" si="107"/>
        <v>0</v>
      </c>
      <c r="AZ250" s="8">
        <f t="shared" si="108"/>
        <v>0</v>
      </c>
      <c r="BB250" s="8">
        <f t="shared" si="111"/>
        <v>0</v>
      </c>
      <c r="BC250" s="8">
        <f t="shared" si="111"/>
        <v>0</v>
      </c>
      <c r="BD250" s="8">
        <f t="shared" si="111"/>
        <v>0</v>
      </c>
      <c r="BE250" s="8">
        <f t="shared" si="109"/>
        <v>0</v>
      </c>
      <c r="BF250" s="8">
        <f t="shared" si="110"/>
        <v>0</v>
      </c>
      <c r="BH250" s="8">
        <f t="shared" si="95"/>
        <v>0</v>
      </c>
      <c r="BI250" s="8">
        <f t="shared" si="96"/>
        <v>0</v>
      </c>
      <c r="BJ250" s="8">
        <f t="shared" si="97"/>
        <v>0</v>
      </c>
      <c r="BK250" s="8">
        <f t="shared" si="98"/>
        <v>0</v>
      </c>
      <c r="BL250" s="8">
        <f t="shared" si="99"/>
        <v>0</v>
      </c>
      <c r="BM250" s="8">
        <f t="shared" si="100"/>
        <v>0</v>
      </c>
      <c r="BN250" s="8">
        <f>BW250*WACC!$H$10/12</f>
        <v>0</v>
      </c>
      <c r="BO250" s="8">
        <f t="shared" si="87"/>
        <v>0</v>
      </c>
      <c r="BP250" s="8">
        <f t="shared" si="88"/>
        <v>0</v>
      </c>
      <c r="BQ250" s="8">
        <f t="shared" si="89"/>
        <v>0</v>
      </c>
      <c r="BR250" s="8">
        <f>BW250*WACC!$H$11/12</f>
        <v>0</v>
      </c>
      <c r="BS250" s="8">
        <f t="shared" si="90"/>
        <v>0</v>
      </c>
      <c r="BT250" s="8"/>
      <c r="BU250" s="8">
        <f t="shared" si="91"/>
        <v>0</v>
      </c>
      <c r="BV250" s="8">
        <f t="shared" si="92"/>
        <v>0</v>
      </c>
      <c r="BW250" s="8">
        <f t="shared" si="93"/>
        <v>0</v>
      </c>
      <c r="BX250" s="8">
        <f>BW250*WACC!$H$12/12</f>
        <v>0</v>
      </c>
    </row>
    <row r="251" spans="1:76" hidden="1" outlineLevel="1" x14ac:dyDescent="0.2">
      <c r="A251">
        <f t="shared" si="85"/>
        <v>2028</v>
      </c>
      <c r="B251" s="247">
        <v>47088</v>
      </c>
      <c r="C251" s="169">
        <v>0</v>
      </c>
      <c r="D251" s="169">
        <v>0</v>
      </c>
      <c r="E251" s="169">
        <v>0</v>
      </c>
      <c r="F251" s="169">
        <v>0</v>
      </c>
      <c r="G251" s="169">
        <v>0</v>
      </c>
      <c r="H251" s="169">
        <v>0</v>
      </c>
      <c r="I251" s="169">
        <v>0</v>
      </c>
      <c r="J251" s="169">
        <v>0</v>
      </c>
      <c r="K251" s="169">
        <v>0</v>
      </c>
      <c r="L251" s="169">
        <v>0</v>
      </c>
      <c r="M251" s="169">
        <v>0</v>
      </c>
      <c r="N251" s="169">
        <v>0</v>
      </c>
      <c r="O251" s="169">
        <v>0</v>
      </c>
      <c r="P251" s="169">
        <v>0</v>
      </c>
      <c r="Q251" s="169">
        <v>0</v>
      </c>
      <c r="R251" s="169">
        <v>0</v>
      </c>
      <c r="S251" s="169">
        <v>0</v>
      </c>
      <c r="T251" s="169">
        <v>0</v>
      </c>
      <c r="U251" s="169">
        <v>0</v>
      </c>
      <c r="V251" s="169">
        <v>0</v>
      </c>
      <c r="W251" s="267">
        <v>0</v>
      </c>
      <c r="X251" s="169">
        <v>0</v>
      </c>
      <c r="Y251" s="169">
        <v>0</v>
      </c>
      <c r="Z251" s="169">
        <v>0</v>
      </c>
      <c r="AA251" s="169">
        <v>0</v>
      </c>
      <c r="AB251" s="169">
        <v>0</v>
      </c>
      <c r="AC251" s="169">
        <v>0</v>
      </c>
      <c r="AD251" s="169">
        <v>0</v>
      </c>
      <c r="AE251" s="169">
        <v>0</v>
      </c>
      <c r="AF251" s="169">
        <v>0</v>
      </c>
      <c r="AG251" s="169">
        <v>0</v>
      </c>
      <c r="AH251" s="169">
        <v>0</v>
      </c>
      <c r="AI251" s="169">
        <v>0</v>
      </c>
      <c r="AJ251" s="169">
        <v>0</v>
      </c>
      <c r="AK251" s="169">
        <v>0</v>
      </c>
      <c r="AM251" s="15">
        <v>1</v>
      </c>
      <c r="AN251" s="169" t="str">
        <f>RevReqSumR!AB251</f>
        <v>Oct 2028 - Sep 2029</v>
      </c>
      <c r="AO251" s="276">
        <v>0</v>
      </c>
      <c r="AQ251" s="8">
        <f t="shared" si="101"/>
        <v>0</v>
      </c>
      <c r="AR251" s="8">
        <f t="shared" si="102"/>
        <v>0</v>
      </c>
      <c r="AS251" s="8">
        <f t="shared" si="103"/>
        <v>0</v>
      </c>
      <c r="AT251" s="8">
        <f t="shared" si="104"/>
        <v>0</v>
      </c>
      <c r="AU251" s="8">
        <v>0</v>
      </c>
      <c r="AW251" s="8">
        <f t="shared" si="105"/>
        <v>0</v>
      </c>
      <c r="AX251" s="8">
        <f t="shared" si="106"/>
        <v>0</v>
      </c>
      <c r="AY251" s="8">
        <f t="shared" si="107"/>
        <v>0</v>
      </c>
      <c r="AZ251" s="8">
        <f t="shared" si="108"/>
        <v>0</v>
      </c>
      <c r="BB251" s="8">
        <f t="shared" si="111"/>
        <v>0</v>
      </c>
      <c r="BC251" s="8">
        <f t="shared" si="111"/>
        <v>0</v>
      </c>
      <c r="BD251" s="8">
        <f t="shared" si="111"/>
        <v>0</v>
      </c>
      <c r="BE251" s="8">
        <f t="shared" si="109"/>
        <v>0</v>
      </c>
      <c r="BF251" s="8">
        <f t="shared" si="110"/>
        <v>0</v>
      </c>
      <c r="BH251" s="8">
        <f t="shared" si="95"/>
        <v>0</v>
      </c>
      <c r="BI251" s="8">
        <f t="shared" si="96"/>
        <v>0</v>
      </c>
      <c r="BJ251" s="8">
        <f t="shared" si="97"/>
        <v>0</v>
      </c>
      <c r="BK251" s="8">
        <f t="shared" si="98"/>
        <v>0</v>
      </c>
      <c r="BL251" s="8">
        <f t="shared" si="99"/>
        <v>0</v>
      </c>
      <c r="BM251" s="8">
        <f t="shared" si="100"/>
        <v>0</v>
      </c>
      <c r="BN251" s="8">
        <f>BW251*WACC!$H$10/12</f>
        <v>0</v>
      </c>
      <c r="BO251" s="8">
        <f t="shared" si="87"/>
        <v>0</v>
      </c>
      <c r="BP251" s="8">
        <f t="shared" si="88"/>
        <v>0</v>
      </c>
      <c r="BQ251" s="8">
        <f t="shared" si="89"/>
        <v>0</v>
      </c>
      <c r="BR251" s="8">
        <f>BW251*WACC!$H$11/12</f>
        <v>0</v>
      </c>
      <c r="BS251" s="8">
        <f t="shared" si="90"/>
        <v>0</v>
      </c>
      <c r="BT251" s="8"/>
      <c r="BU251" s="8">
        <f t="shared" si="91"/>
        <v>0</v>
      </c>
      <c r="BV251" s="8">
        <f t="shared" si="92"/>
        <v>0</v>
      </c>
      <c r="BW251" s="8">
        <f t="shared" si="93"/>
        <v>0</v>
      </c>
      <c r="BX251" s="8">
        <f>BW251*WACC!$H$12/12</f>
        <v>0</v>
      </c>
    </row>
    <row r="252" spans="1:76" hidden="1" outlineLevel="1" x14ac:dyDescent="0.2">
      <c r="A252">
        <f t="shared" si="85"/>
        <v>2029</v>
      </c>
      <c r="B252" s="247">
        <v>47119</v>
      </c>
      <c r="C252" s="169">
        <v>0</v>
      </c>
      <c r="D252" s="169">
        <v>0</v>
      </c>
      <c r="E252" s="169">
        <v>0</v>
      </c>
      <c r="F252" s="169">
        <v>0</v>
      </c>
      <c r="G252" s="169">
        <v>0</v>
      </c>
      <c r="H252" s="169">
        <v>0</v>
      </c>
      <c r="I252" s="169">
        <v>0</v>
      </c>
      <c r="J252" s="169">
        <v>0</v>
      </c>
      <c r="K252" s="169">
        <v>0</v>
      </c>
      <c r="L252" s="169">
        <v>0</v>
      </c>
      <c r="M252" s="169">
        <v>0</v>
      </c>
      <c r="N252" s="169">
        <v>0</v>
      </c>
      <c r="O252" s="169">
        <v>0</v>
      </c>
      <c r="P252" s="169">
        <v>0</v>
      </c>
      <c r="Q252" s="169">
        <v>0</v>
      </c>
      <c r="R252" s="169">
        <v>0</v>
      </c>
      <c r="S252" s="169">
        <v>0</v>
      </c>
      <c r="T252" s="169">
        <v>0</v>
      </c>
      <c r="U252" s="169">
        <v>0</v>
      </c>
      <c r="V252" s="169">
        <v>0</v>
      </c>
      <c r="W252" s="267">
        <v>0</v>
      </c>
      <c r="X252" s="169">
        <v>0</v>
      </c>
      <c r="Y252" s="169">
        <v>0</v>
      </c>
      <c r="Z252" s="169">
        <v>0</v>
      </c>
      <c r="AA252" s="169">
        <v>0</v>
      </c>
      <c r="AB252" s="169">
        <v>0</v>
      </c>
      <c r="AC252" s="169">
        <v>0</v>
      </c>
      <c r="AD252" s="169">
        <v>0</v>
      </c>
      <c r="AE252" s="169">
        <v>0</v>
      </c>
      <c r="AF252" s="169">
        <v>0</v>
      </c>
      <c r="AG252" s="169">
        <v>0</v>
      </c>
      <c r="AH252" s="169">
        <v>0</v>
      </c>
      <c r="AI252" s="169">
        <v>0</v>
      </c>
      <c r="AJ252" s="169">
        <v>0</v>
      </c>
      <c r="AK252" s="169">
        <v>0</v>
      </c>
      <c r="AM252" s="15">
        <v>2</v>
      </c>
      <c r="AN252" s="169" t="str">
        <f>RevReqSumR!AB252</f>
        <v>Oct 2028 - Sep 2029</v>
      </c>
      <c r="AO252" s="276">
        <v>0</v>
      </c>
      <c r="AQ252" s="8">
        <f t="shared" si="101"/>
        <v>0</v>
      </c>
      <c r="AR252" s="8">
        <f t="shared" si="102"/>
        <v>0</v>
      </c>
      <c r="AS252" s="8">
        <f t="shared" si="103"/>
        <v>0</v>
      </c>
      <c r="AT252" s="8">
        <f t="shared" si="104"/>
        <v>0</v>
      </c>
      <c r="AU252" s="8">
        <v>0</v>
      </c>
      <c r="AW252" s="8">
        <f t="shared" si="105"/>
        <v>0</v>
      </c>
      <c r="AX252" s="8">
        <f t="shared" si="106"/>
        <v>0</v>
      </c>
      <c r="AY252" s="8">
        <f t="shared" si="107"/>
        <v>0</v>
      </c>
      <c r="AZ252" s="8">
        <f t="shared" si="108"/>
        <v>0</v>
      </c>
      <c r="BB252" s="8">
        <f t="shared" si="111"/>
        <v>0</v>
      </c>
      <c r="BC252" s="8">
        <f t="shared" si="111"/>
        <v>0</v>
      </c>
      <c r="BD252" s="8">
        <f t="shared" si="111"/>
        <v>0</v>
      </c>
      <c r="BE252" s="8">
        <f t="shared" si="109"/>
        <v>0</v>
      </c>
      <c r="BF252" s="8">
        <f t="shared" si="110"/>
        <v>0</v>
      </c>
      <c r="BH252" s="8">
        <f t="shared" si="95"/>
        <v>0</v>
      </c>
      <c r="BI252" s="8">
        <f t="shared" si="96"/>
        <v>0</v>
      </c>
      <c r="BJ252" s="8">
        <f t="shared" si="97"/>
        <v>0</v>
      </c>
      <c r="BK252" s="8">
        <f t="shared" si="98"/>
        <v>0</v>
      </c>
      <c r="BL252" s="8">
        <f t="shared" si="99"/>
        <v>0</v>
      </c>
      <c r="BM252" s="8">
        <f t="shared" si="100"/>
        <v>0</v>
      </c>
      <c r="BN252" s="8">
        <f>BW252*WACC!$H$10/12</f>
        <v>0</v>
      </c>
      <c r="BO252" s="8">
        <f t="shared" si="87"/>
        <v>0</v>
      </c>
      <c r="BP252" s="8">
        <f t="shared" si="88"/>
        <v>0</v>
      </c>
      <c r="BQ252" s="8">
        <f t="shared" si="89"/>
        <v>0</v>
      </c>
      <c r="BR252" s="8">
        <f>BW252*WACC!$H$11/12</f>
        <v>0</v>
      </c>
      <c r="BS252" s="8">
        <f t="shared" si="90"/>
        <v>0</v>
      </c>
      <c r="BT252" s="8"/>
      <c r="BU252" s="8">
        <f t="shared" si="91"/>
        <v>0</v>
      </c>
      <c r="BV252" s="8">
        <f t="shared" si="92"/>
        <v>0</v>
      </c>
      <c r="BW252" s="8">
        <f t="shared" si="93"/>
        <v>0</v>
      </c>
      <c r="BX252" s="8">
        <f>BW252*WACC!$H$12/12</f>
        <v>0</v>
      </c>
    </row>
    <row r="253" spans="1:76" hidden="1" outlineLevel="1" x14ac:dyDescent="0.2">
      <c r="A253">
        <f t="shared" si="85"/>
        <v>2029</v>
      </c>
      <c r="B253" s="247">
        <v>47150</v>
      </c>
      <c r="C253" s="169">
        <v>0</v>
      </c>
      <c r="D253" s="169">
        <v>0</v>
      </c>
      <c r="E253" s="169">
        <v>0</v>
      </c>
      <c r="F253" s="169">
        <v>0</v>
      </c>
      <c r="G253" s="169">
        <v>0</v>
      </c>
      <c r="H253" s="169">
        <v>0</v>
      </c>
      <c r="I253" s="169">
        <v>0</v>
      </c>
      <c r="J253" s="169">
        <v>0</v>
      </c>
      <c r="K253" s="169">
        <v>0</v>
      </c>
      <c r="L253" s="169">
        <v>0</v>
      </c>
      <c r="M253" s="169">
        <v>0</v>
      </c>
      <c r="N253" s="169">
        <v>0</v>
      </c>
      <c r="O253" s="169">
        <v>0</v>
      </c>
      <c r="P253" s="169">
        <v>0</v>
      </c>
      <c r="Q253" s="169">
        <v>0</v>
      </c>
      <c r="R253" s="169">
        <v>0</v>
      </c>
      <c r="S253" s="169">
        <v>0</v>
      </c>
      <c r="T253" s="169">
        <v>0</v>
      </c>
      <c r="U253" s="169">
        <v>0</v>
      </c>
      <c r="V253" s="169">
        <v>0</v>
      </c>
      <c r="W253" s="267">
        <v>0</v>
      </c>
      <c r="X253" s="169">
        <v>0</v>
      </c>
      <c r="Y253" s="169">
        <v>0</v>
      </c>
      <c r="Z253" s="169">
        <v>0</v>
      </c>
      <c r="AA253" s="169">
        <v>0</v>
      </c>
      <c r="AB253" s="169">
        <v>0</v>
      </c>
      <c r="AC253" s="169">
        <v>0</v>
      </c>
      <c r="AD253" s="169">
        <v>0</v>
      </c>
      <c r="AE253" s="169">
        <v>0</v>
      </c>
      <c r="AF253" s="169">
        <v>0</v>
      </c>
      <c r="AG253" s="169">
        <v>0</v>
      </c>
      <c r="AH253" s="169">
        <v>0</v>
      </c>
      <c r="AI253" s="169">
        <v>0</v>
      </c>
      <c r="AJ253" s="169">
        <v>0</v>
      </c>
      <c r="AK253" s="169">
        <v>0</v>
      </c>
      <c r="AM253" s="15">
        <v>2</v>
      </c>
      <c r="AN253" s="169" t="str">
        <f>RevReqSumR!AB253</f>
        <v>Oct 2028 - Sep 2029</v>
      </c>
      <c r="AO253" s="276">
        <v>0</v>
      </c>
      <c r="AQ253" s="8">
        <f t="shared" si="101"/>
        <v>0</v>
      </c>
      <c r="AR253" s="8">
        <f t="shared" si="102"/>
        <v>0</v>
      </c>
      <c r="AS253" s="8">
        <f t="shared" si="103"/>
        <v>0</v>
      </c>
      <c r="AT253" s="8">
        <f t="shared" si="104"/>
        <v>0</v>
      </c>
      <c r="AU253" s="8">
        <v>0</v>
      </c>
      <c r="AW253" s="8">
        <f t="shared" si="105"/>
        <v>0</v>
      </c>
      <c r="AX253" s="8">
        <f t="shared" si="106"/>
        <v>0</v>
      </c>
      <c r="AY253" s="8">
        <f t="shared" si="107"/>
        <v>0</v>
      </c>
      <c r="AZ253" s="8">
        <f t="shared" si="108"/>
        <v>0</v>
      </c>
      <c r="BB253" s="8">
        <f t="shared" si="111"/>
        <v>0</v>
      </c>
      <c r="BC253" s="8">
        <f t="shared" si="111"/>
        <v>0</v>
      </c>
      <c r="BD253" s="8">
        <f t="shared" si="111"/>
        <v>0</v>
      </c>
      <c r="BE253" s="8">
        <f t="shared" si="109"/>
        <v>0</v>
      </c>
      <c r="BF253" s="8">
        <f t="shared" si="110"/>
        <v>0</v>
      </c>
      <c r="BH253" s="8">
        <f t="shared" si="95"/>
        <v>0</v>
      </c>
      <c r="BI253" s="8">
        <f t="shared" si="96"/>
        <v>0</v>
      </c>
      <c r="BJ253" s="8">
        <f t="shared" si="97"/>
        <v>0</v>
      </c>
      <c r="BK253" s="8">
        <f t="shared" si="98"/>
        <v>0</v>
      </c>
      <c r="BL253" s="8">
        <f t="shared" si="99"/>
        <v>0</v>
      </c>
      <c r="BM253" s="8">
        <f t="shared" si="100"/>
        <v>0</v>
      </c>
      <c r="BN253" s="8">
        <f>BW253*WACC!$H$10/12</f>
        <v>0</v>
      </c>
      <c r="BO253" s="8">
        <f t="shared" si="87"/>
        <v>0</v>
      </c>
      <c r="BP253" s="8">
        <f t="shared" si="88"/>
        <v>0</v>
      </c>
      <c r="BQ253" s="8">
        <f t="shared" si="89"/>
        <v>0</v>
      </c>
      <c r="BR253" s="8">
        <f>BW253*WACC!$H$11/12</f>
        <v>0</v>
      </c>
      <c r="BS253" s="8">
        <f t="shared" si="90"/>
        <v>0</v>
      </c>
      <c r="BT253" s="8"/>
      <c r="BU253" s="8">
        <f t="shared" si="91"/>
        <v>0</v>
      </c>
      <c r="BV253" s="8">
        <f t="shared" si="92"/>
        <v>0</v>
      </c>
      <c r="BW253" s="8">
        <f t="shared" si="93"/>
        <v>0</v>
      </c>
      <c r="BX253" s="8">
        <f>BW253*WACC!$H$12/12</f>
        <v>0</v>
      </c>
    </row>
    <row r="254" spans="1:76" hidden="1" outlineLevel="1" x14ac:dyDescent="0.2">
      <c r="A254">
        <f t="shared" si="85"/>
        <v>2029</v>
      </c>
      <c r="B254" s="247">
        <v>47178</v>
      </c>
      <c r="C254" s="169">
        <v>0</v>
      </c>
      <c r="D254" s="169">
        <v>0</v>
      </c>
      <c r="E254" s="169">
        <v>0</v>
      </c>
      <c r="F254" s="169">
        <v>0</v>
      </c>
      <c r="G254" s="169">
        <v>0</v>
      </c>
      <c r="H254" s="169">
        <v>0</v>
      </c>
      <c r="I254" s="169">
        <v>0</v>
      </c>
      <c r="J254" s="169">
        <v>0</v>
      </c>
      <c r="K254" s="169">
        <v>0</v>
      </c>
      <c r="L254" s="169">
        <v>0</v>
      </c>
      <c r="M254" s="169">
        <v>0</v>
      </c>
      <c r="N254" s="169">
        <v>0</v>
      </c>
      <c r="O254" s="169">
        <v>0</v>
      </c>
      <c r="P254" s="169">
        <v>0</v>
      </c>
      <c r="Q254" s="169">
        <v>0</v>
      </c>
      <c r="R254" s="169">
        <v>0</v>
      </c>
      <c r="S254" s="169">
        <v>0</v>
      </c>
      <c r="T254" s="169">
        <v>0</v>
      </c>
      <c r="U254" s="169">
        <v>0</v>
      </c>
      <c r="V254" s="169">
        <v>0</v>
      </c>
      <c r="W254" s="267">
        <v>0</v>
      </c>
      <c r="X254" s="169">
        <v>0</v>
      </c>
      <c r="Y254" s="169">
        <v>0</v>
      </c>
      <c r="Z254" s="169">
        <v>0</v>
      </c>
      <c r="AA254" s="169">
        <v>0</v>
      </c>
      <c r="AB254" s="169">
        <v>0</v>
      </c>
      <c r="AC254" s="169">
        <v>0</v>
      </c>
      <c r="AD254" s="169">
        <v>0</v>
      </c>
      <c r="AE254" s="169">
        <v>0</v>
      </c>
      <c r="AF254" s="169">
        <v>0</v>
      </c>
      <c r="AG254" s="169">
        <v>0</v>
      </c>
      <c r="AH254" s="169">
        <v>0</v>
      </c>
      <c r="AI254" s="169">
        <v>0</v>
      </c>
      <c r="AJ254" s="169">
        <v>0</v>
      </c>
      <c r="AK254" s="169">
        <v>0</v>
      </c>
      <c r="AM254" s="15">
        <v>2</v>
      </c>
      <c r="AN254" s="169" t="str">
        <f>RevReqSumR!AB254</f>
        <v>Oct 2028 - Sep 2029</v>
      </c>
      <c r="AO254" s="276">
        <v>0</v>
      </c>
      <c r="AQ254" s="8">
        <f t="shared" si="101"/>
        <v>0</v>
      </c>
      <c r="AR254" s="8">
        <f t="shared" si="102"/>
        <v>0</v>
      </c>
      <c r="AS254" s="8">
        <f t="shared" si="103"/>
        <v>0</v>
      </c>
      <c r="AT254" s="8">
        <f t="shared" si="104"/>
        <v>0</v>
      </c>
      <c r="AU254" s="8">
        <v>0</v>
      </c>
      <c r="AW254" s="8">
        <f t="shared" si="105"/>
        <v>0</v>
      </c>
      <c r="AX254" s="8">
        <f t="shared" si="106"/>
        <v>0</v>
      </c>
      <c r="AY254" s="8">
        <f t="shared" si="107"/>
        <v>0</v>
      </c>
      <c r="AZ254" s="8">
        <f t="shared" si="108"/>
        <v>0</v>
      </c>
      <c r="BB254" s="8">
        <f t="shared" si="111"/>
        <v>0</v>
      </c>
      <c r="BC254" s="8">
        <f t="shared" si="111"/>
        <v>0</v>
      </c>
      <c r="BD254" s="8">
        <f t="shared" si="111"/>
        <v>0</v>
      </c>
      <c r="BE254" s="8">
        <f t="shared" si="109"/>
        <v>0</v>
      </c>
      <c r="BF254" s="8">
        <f t="shared" si="110"/>
        <v>0</v>
      </c>
      <c r="BH254" s="8">
        <f t="shared" si="95"/>
        <v>0</v>
      </c>
      <c r="BI254" s="8">
        <f t="shared" si="96"/>
        <v>0</v>
      </c>
      <c r="BJ254" s="8">
        <f t="shared" si="97"/>
        <v>0</v>
      </c>
      <c r="BK254" s="8">
        <f t="shared" si="98"/>
        <v>0</v>
      </c>
      <c r="BL254" s="8">
        <f t="shared" si="99"/>
        <v>0</v>
      </c>
      <c r="BM254" s="8">
        <f t="shared" si="100"/>
        <v>0</v>
      </c>
      <c r="BN254" s="8">
        <f>BW254*WACC!$H$10/12</f>
        <v>0</v>
      </c>
      <c r="BO254" s="8">
        <f t="shared" si="87"/>
        <v>0</v>
      </c>
      <c r="BP254" s="8">
        <f t="shared" si="88"/>
        <v>0</v>
      </c>
      <c r="BQ254" s="8">
        <f t="shared" si="89"/>
        <v>0</v>
      </c>
      <c r="BR254" s="8">
        <f>BW254*WACC!$H$11/12</f>
        <v>0</v>
      </c>
      <c r="BS254" s="8">
        <f t="shared" si="90"/>
        <v>0</v>
      </c>
      <c r="BT254" s="8"/>
      <c r="BU254" s="8">
        <f t="shared" si="91"/>
        <v>0</v>
      </c>
      <c r="BV254" s="8">
        <f t="shared" si="92"/>
        <v>0</v>
      </c>
      <c r="BW254" s="8">
        <f t="shared" si="93"/>
        <v>0</v>
      </c>
      <c r="BX254" s="8">
        <f>BW254*WACC!$H$12/12</f>
        <v>0</v>
      </c>
    </row>
    <row r="255" spans="1:76" hidden="1" outlineLevel="1" x14ac:dyDescent="0.2">
      <c r="A255">
        <f t="shared" si="85"/>
        <v>2029</v>
      </c>
      <c r="B255" s="247">
        <v>47209</v>
      </c>
      <c r="C255" s="169">
        <v>0</v>
      </c>
      <c r="D255" s="169">
        <v>0</v>
      </c>
      <c r="E255" s="169">
        <v>0</v>
      </c>
      <c r="F255" s="169">
        <v>0</v>
      </c>
      <c r="G255" s="169">
        <v>0</v>
      </c>
      <c r="H255" s="169">
        <v>0</v>
      </c>
      <c r="I255" s="169">
        <v>0</v>
      </c>
      <c r="J255" s="169">
        <v>0</v>
      </c>
      <c r="K255" s="169">
        <v>0</v>
      </c>
      <c r="L255" s="169">
        <v>0</v>
      </c>
      <c r="M255" s="169">
        <v>0</v>
      </c>
      <c r="N255" s="169">
        <v>0</v>
      </c>
      <c r="O255" s="169">
        <v>0</v>
      </c>
      <c r="P255" s="169">
        <v>0</v>
      </c>
      <c r="Q255" s="169">
        <v>0</v>
      </c>
      <c r="R255" s="169">
        <v>0</v>
      </c>
      <c r="S255" s="169">
        <v>0</v>
      </c>
      <c r="T255" s="169">
        <v>0</v>
      </c>
      <c r="U255" s="169">
        <v>0</v>
      </c>
      <c r="V255" s="169">
        <v>0</v>
      </c>
      <c r="W255" s="267">
        <v>0</v>
      </c>
      <c r="X255" s="169">
        <v>0</v>
      </c>
      <c r="Y255" s="169">
        <v>0</v>
      </c>
      <c r="Z255" s="169">
        <v>0</v>
      </c>
      <c r="AA255" s="169">
        <v>0</v>
      </c>
      <c r="AB255" s="169">
        <v>0</v>
      </c>
      <c r="AC255" s="169">
        <v>0</v>
      </c>
      <c r="AD255" s="169">
        <v>0</v>
      </c>
      <c r="AE255" s="169">
        <v>0</v>
      </c>
      <c r="AF255" s="169">
        <v>0</v>
      </c>
      <c r="AG255" s="169">
        <v>0</v>
      </c>
      <c r="AH255" s="169">
        <v>0</v>
      </c>
      <c r="AI255" s="169">
        <v>0</v>
      </c>
      <c r="AJ255" s="169">
        <v>0</v>
      </c>
      <c r="AK255" s="169">
        <v>0</v>
      </c>
      <c r="AM255" s="15">
        <v>2</v>
      </c>
      <c r="AN255" s="169" t="str">
        <f>RevReqSumR!AB255</f>
        <v>Oct 2028 - Sep 2029</v>
      </c>
      <c r="AO255" s="276">
        <v>0</v>
      </c>
      <c r="AQ255" s="8">
        <f t="shared" si="101"/>
        <v>0</v>
      </c>
      <c r="AR255" s="8">
        <f t="shared" si="102"/>
        <v>0</v>
      </c>
      <c r="AS255" s="8">
        <f t="shared" si="103"/>
        <v>0</v>
      </c>
      <c r="AT255" s="8">
        <f t="shared" si="104"/>
        <v>0</v>
      </c>
      <c r="AU255" s="8">
        <v>0</v>
      </c>
      <c r="AW255" s="8">
        <f t="shared" si="105"/>
        <v>0</v>
      </c>
      <c r="AX255" s="8">
        <f t="shared" si="106"/>
        <v>0</v>
      </c>
      <c r="AY255" s="8">
        <f t="shared" si="107"/>
        <v>0</v>
      </c>
      <c r="AZ255" s="8">
        <f t="shared" si="108"/>
        <v>0</v>
      </c>
      <c r="BB255" s="8">
        <f t="shared" si="111"/>
        <v>0</v>
      </c>
      <c r="BC255" s="8">
        <f t="shared" si="111"/>
        <v>0</v>
      </c>
      <c r="BD255" s="8">
        <f t="shared" si="111"/>
        <v>0</v>
      </c>
      <c r="BE255" s="8">
        <f t="shared" si="109"/>
        <v>0</v>
      </c>
      <c r="BF255" s="8">
        <f t="shared" si="110"/>
        <v>0</v>
      </c>
      <c r="BH255" s="8">
        <f t="shared" si="95"/>
        <v>0</v>
      </c>
      <c r="BI255" s="8">
        <f t="shared" si="96"/>
        <v>0</v>
      </c>
      <c r="BJ255" s="8">
        <f t="shared" si="97"/>
        <v>0</v>
      </c>
      <c r="BK255" s="8">
        <f t="shared" si="98"/>
        <v>0</v>
      </c>
      <c r="BL255" s="8">
        <f t="shared" si="99"/>
        <v>0</v>
      </c>
      <c r="BM255" s="8">
        <f t="shared" si="100"/>
        <v>0</v>
      </c>
      <c r="BN255" s="8">
        <f>BW255*WACC!$H$10/12</f>
        <v>0</v>
      </c>
      <c r="BO255" s="8">
        <f t="shared" si="87"/>
        <v>0</v>
      </c>
      <c r="BP255" s="8">
        <f t="shared" si="88"/>
        <v>0</v>
      </c>
      <c r="BQ255" s="8">
        <f t="shared" si="89"/>
        <v>0</v>
      </c>
      <c r="BR255" s="8">
        <f>BW255*WACC!$H$11/12</f>
        <v>0</v>
      </c>
      <c r="BS255" s="8">
        <f t="shared" si="90"/>
        <v>0</v>
      </c>
      <c r="BT255" s="8"/>
      <c r="BU255" s="8">
        <f t="shared" si="91"/>
        <v>0</v>
      </c>
      <c r="BV255" s="8">
        <f t="shared" si="92"/>
        <v>0</v>
      </c>
      <c r="BW255" s="8">
        <f t="shared" si="93"/>
        <v>0</v>
      </c>
      <c r="BX255" s="8">
        <f>BW255*WACC!$H$12/12</f>
        <v>0</v>
      </c>
    </row>
    <row r="256" spans="1:76" hidden="1" outlineLevel="1" x14ac:dyDescent="0.2">
      <c r="A256">
        <f t="shared" si="85"/>
        <v>2029</v>
      </c>
      <c r="B256" s="247">
        <v>47239</v>
      </c>
      <c r="C256" s="169">
        <v>0</v>
      </c>
      <c r="D256" s="169">
        <v>0</v>
      </c>
      <c r="E256" s="169">
        <v>0</v>
      </c>
      <c r="F256" s="169">
        <v>0</v>
      </c>
      <c r="G256" s="169">
        <v>0</v>
      </c>
      <c r="H256" s="169">
        <v>0</v>
      </c>
      <c r="I256" s="169">
        <v>0</v>
      </c>
      <c r="J256" s="169">
        <v>0</v>
      </c>
      <c r="K256" s="169">
        <v>0</v>
      </c>
      <c r="L256" s="169">
        <v>0</v>
      </c>
      <c r="M256" s="169">
        <v>0</v>
      </c>
      <c r="N256" s="169">
        <v>0</v>
      </c>
      <c r="O256" s="169">
        <v>0</v>
      </c>
      <c r="P256" s="169">
        <v>0</v>
      </c>
      <c r="Q256" s="169">
        <v>0</v>
      </c>
      <c r="R256" s="169">
        <v>0</v>
      </c>
      <c r="S256" s="169">
        <v>0</v>
      </c>
      <c r="T256" s="169">
        <v>0</v>
      </c>
      <c r="U256" s="169">
        <v>0</v>
      </c>
      <c r="V256" s="169">
        <v>0</v>
      </c>
      <c r="W256" s="267">
        <v>0</v>
      </c>
      <c r="X256" s="169">
        <v>0</v>
      </c>
      <c r="Y256" s="169">
        <v>0</v>
      </c>
      <c r="Z256" s="169">
        <v>0</v>
      </c>
      <c r="AA256" s="169">
        <v>0</v>
      </c>
      <c r="AB256" s="169">
        <v>0</v>
      </c>
      <c r="AC256" s="169">
        <v>0</v>
      </c>
      <c r="AD256" s="169">
        <v>0</v>
      </c>
      <c r="AE256" s="169">
        <v>0</v>
      </c>
      <c r="AF256" s="169">
        <v>0</v>
      </c>
      <c r="AG256" s="169">
        <v>0</v>
      </c>
      <c r="AH256" s="169">
        <v>0</v>
      </c>
      <c r="AI256" s="169">
        <v>0</v>
      </c>
      <c r="AJ256" s="169">
        <v>0</v>
      </c>
      <c r="AK256" s="169">
        <v>0</v>
      </c>
      <c r="AM256" s="15">
        <v>1</v>
      </c>
      <c r="AN256" s="169" t="str">
        <f>RevReqSumR!AB256</f>
        <v>Oct 2028 - Sep 2029</v>
      </c>
      <c r="AO256" s="276">
        <v>0</v>
      </c>
      <c r="AQ256" s="8">
        <f t="shared" si="101"/>
        <v>0</v>
      </c>
      <c r="AR256" s="8">
        <f t="shared" si="102"/>
        <v>0</v>
      </c>
      <c r="AS256" s="8">
        <f t="shared" si="103"/>
        <v>0</v>
      </c>
      <c r="AT256" s="8">
        <f t="shared" si="104"/>
        <v>0</v>
      </c>
      <c r="AU256" s="8">
        <v>0</v>
      </c>
      <c r="AW256" s="8">
        <f t="shared" si="105"/>
        <v>0</v>
      </c>
      <c r="AX256" s="8">
        <f t="shared" si="106"/>
        <v>0</v>
      </c>
      <c r="AY256" s="8">
        <f t="shared" si="107"/>
        <v>0</v>
      </c>
      <c r="AZ256" s="8">
        <f t="shared" si="108"/>
        <v>0</v>
      </c>
      <c r="BB256" s="8">
        <f t="shared" ref="BB256:BD262" si="112">($AY256-$AZ256)*BB$6</f>
        <v>0</v>
      </c>
      <c r="BC256" s="8">
        <f t="shared" si="112"/>
        <v>0</v>
      </c>
      <c r="BD256" s="8">
        <f t="shared" si="112"/>
        <v>0</v>
      </c>
      <c r="BE256" s="8">
        <f t="shared" si="109"/>
        <v>0</v>
      </c>
      <c r="BF256" s="8">
        <f t="shared" si="110"/>
        <v>0</v>
      </c>
      <c r="BH256" s="8">
        <f t="shared" si="95"/>
        <v>0</v>
      </c>
      <c r="BI256" s="8">
        <f t="shared" si="96"/>
        <v>0</v>
      </c>
      <c r="BJ256" s="8">
        <f t="shared" si="97"/>
        <v>0</v>
      </c>
      <c r="BK256" s="8">
        <f t="shared" si="98"/>
        <v>0</v>
      </c>
      <c r="BL256" s="8">
        <f t="shared" si="99"/>
        <v>0</v>
      </c>
      <c r="BM256" s="8">
        <f t="shared" si="100"/>
        <v>0</v>
      </c>
      <c r="BN256" s="8">
        <f>BW256*WACC!$H$10/12</f>
        <v>0</v>
      </c>
      <c r="BO256" s="8">
        <f t="shared" si="87"/>
        <v>0</v>
      </c>
      <c r="BP256" s="8">
        <f t="shared" si="88"/>
        <v>0</v>
      </c>
      <c r="BQ256" s="8">
        <f t="shared" si="89"/>
        <v>0</v>
      </c>
      <c r="BR256" s="8">
        <f>BW256*WACC!$H$11/12</f>
        <v>0</v>
      </c>
      <c r="BS256" s="8">
        <f t="shared" si="90"/>
        <v>0</v>
      </c>
      <c r="BT256" s="8"/>
      <c r="BU256" s="8">
        <f t="shared" si="91"/>
        <v>0</v>
      </c>
      <c r="BV256" s="8">
        <f t="shared" si="92"/>
        <v>0</v>
      </c>
      <c r="BW256" s="8">
        <f t="shared" si="93"/>
        <v>0</v>
      </c>
      <c r="BX256" s="8">
        <f>BW256*WACC!$H$12/12</f>
        <v>0</v>
      </c>
    </row>
    <row r="257" spans="1:82" hidden="1" outlineLevel="1" x14ac:dyDescent="0.2">
      <c r="A257">
        <f t="shared" si="85"/>
        <v>2029</v>
      </c>
      <c r="B257" s="247">
        <v>47270</v>
      </c>
      <c r="C257" s="169">
        <v>0</v>
      </c>
      <c r="D257" s="169">
        <v>0</v>
      </c>
      <c r="E257" s="169">
        <v>0</v>
      </c>
      <c r="F257" s="169">
        <v>0</v>
      </c>
      <c r="G257" s="169">
        <v>0</v>
      </c>
      <c r="H257" s="169">
        <v>0</v>
      </c>
      <c r="I257" s="169">
        <v>0</v>
      </c>
      <c r="J257" s="169">
        <v>0</v>
      </c>
      <c r="K257" s="169">
        <v>0</v>
      </c>
      <c r="L257" s="169">
        <v>0</v>
      </c>
      <c r="M257" s="169">
        <v>0</v>
      </c>
      <c r="N257" s="169">
        <v>0</v>
      </c>
      <c r="O257" s="169">
        <v>0</v>
      </c>
      <c r="P257" s="169">
        <v>0</v>
      </c>
      <c r="Q257" s="169">
        <v>0</v>
      </c>
      <c r="R257" s="169">
        <v>0</v>
      </c>
      <c r="S257" s="169">
        <v>0</v>
      </c>
      <c r="T257" s="169">
        <v>0</v>
      </c>
      <c r="U257" s="169">
        <v>0</v>
      </c>
      <c r="V257" s="169">
        <v>0</v>
      </c>
      <c r="W257" s="267">
        <v>0</v>
      </c>
      <c r="X257" s="169">
        <v>0</v>
      </c>
      <c r="Y257" s="169">
        <v>0</v>
      </c>
      <c r="Z257" s="169">
        <v>0</v>
      </c>
      <c r="AA257" s="169">
        <v>0</v>
      </c>
      <c r="AB257" s="169">
        <v>0</v>
      </c>
      <c r="AC257" s="169">
        <v>0</v>
      </c>
      <c r="AD257" s="169">
        <v>0</v>
      </c>
      <c r="AE257" s="169">
        <v>0</v>
      </c>
      <c r="AF257" s="169">
        <v>0</v>
      </c>
      <c r="AG257" s="169">
        <v>0</v>
      </c>
      <c r="AH257" s="169">
        <v>0</v>
      </c>
      <c r="AI257" s="169">
        <v>0</v>
      </c>
      <c r="AJ257" s="169">
        <v>0</v>
      </c>
      <c r="AK257" s="169">
        <v>0</v>
      </c>
      <c r="AM257" s="15">
        <v>2</v>
      </c>
      <c r="AN257" s="169" t="str">
        <f>RevReqSumR!AB257</f>
        <v>Oct 2028 - Sep 2029</v>
      </c>
      <c r="AO257" s="276">
        <v>0</v>
      </c>
      <c r="AQ257" s="8">
        <f t="shared" si="101"/>
        <v>0</v>
      </c>
      <c r="AR257" s="8">
        <f t="shared" si="102"/>
        <v>0</v>
      </c>
      <c r="AS257" s="8">
        <f t="shared" si="103"/>
        <v>0</v>
      </c>
      <c r="AT257" s="8">
        <f t="shared" si="104"/>
        <v>0</v>
      </c>
      <c r="AU257" s="8">
        <v>0</v>
      </c>
      <c r="AW257" s="8">
        <f t="shared" si="105"/>
        <v>0</v>
      </c>
      <c r="AX257" s="8">
        <f t="shared" si="106"/>
        <v>0</v>
      </c>
      <c r="AY257" s="8">
        <f t="shared" si="107"/>
        <v>0</v>
      </c>
      <c r="AZ257" s="8">
        <f t="shared" si="108"/>
        <v>0</v>
      </c>
      <c r="BB257" s="8">
        <f t="shared" si="112"/>
        <v>0</v>
      </c>
      <c r="BC257" s="8">
        <f t="shared" si="112"/>
        <v>0</v>
      </c>
      <c r="BD257" s="8">
        <f t="shared" si="112"/>
        <v>0</v>
      </c>
      <c r="BE257" s="8">
        <f t="shared" si="109"/>
        <v>0</v>
      </c>
      <c r="BF257" s="8">
        <f t="shared" si="110"/>
        <v>0</v>
      </c>
      <c r="BH257" s="8">
        <f t="shared" si="95"/>
        <v>0</v>
      </c>
      <c r="BI257" s="8">
        <f t="shared" si="96"/>
        <v>0</v>
      </c>
      <c r="BJ257" s="8">
        <f t="shared" si="97"/>
        <v>0</v>
      </c>
      <c r="BK257" s="8">
        <f t="shared" si="98"/>
        <v>0</v>
      </c>
      <c r="BL257" s="8">
        <f t="shared" si="99"/>
        <v>0</v>
      </c>
      <c r="BM257" s="8">
        <f t="shared" si="100"/>
        <v>0</v>
      </c>
      <c r="BN257" s="8">
        <f>BW257*WACC!$H$10/12</f>
        <v>0</v>
      </c>
      <c r="BO257" s="8">
        <f t="shared" si="87"/>
        <v>0</v>
      </c>
      <c r="BP257" s="8">
        <f t="shared" si="88"/>
        <v>0</v>
      </c>
      <c r="BQ257" s="8">
        <f t="shared" si="89"/>
        <v>0</v>
      </c>
      <c r="BR257" s="8">
        <f>BW257*WACC!$H$11/12</f>
        <v>0</v>
      </c>
      <c r="BS257" s="8">
        <f t="shared" si="90"/>
        <v>0</v>
      </c>
      <c r="BT257" s="8"/>
      <c r="BU257" s="8">
        <f t="shared" si="91"/>
        <v>0</v>
      </c>
      <c r="BV257" s="8">
        <f t="shared" si="92"/>
        <v>0</v>
      </c>
      <c r="BW257" s="8">
        <f t="shared" si="93"/>
        <v>0</v>
      </c>
      <c r="BX257" s="8">
        <f>BW257*WACC!$H$12/12</f>
        <v>0</v>
      </c>
    </row>
    <row r="258" spans="1:82" hidden="1" outlineLevel="1" x14ac:dyDescent="0.2">
      <c r="A258">
        <f t="shared" si="85"/>
        <v>2029</v>
      </c>
      <c r="B258" s="247">
        <v>47300</v>
      </c>
      <c r="C258" s="169">
        <v>0</v>
      </c>
      <c r="D258" s="169">
        <v>0</v>
      </c>
      <c r="E258" s="169">
        <v>0</v>
      </c>
      <c r="F258" s="169">
        <v>0</v>
      </c>
      <c r="G258" s="169">
        <v>0</v>
      </c>
      <c r="H258" s="169">
        <v>0</v>
      </c>
      <c r="I258" s="169">
        <v>0</v>
      </c>
      <c r="J258" s="169">
        <v>0</v>
      </c>
      <c r="K258" s="169">
        <v>0</v>
      </c>
      <c r="L258" s="169">
        <v>0</v>
      </c>
      <c r="M258" s="169">
        <v>0</v>
      </c>
      <c r="N258" s="169">
        <v>0</v>
      </c>
      <c r="O258" s="169">
        <v>0</v>
      </c>
      <c r="P258" s="169">
        <v>0</v>
      </c>
      <c r="Q258" s="169">
        <v>0</v>
      </c>
      <c r="R258" s="169">
        <v>0</v>
      </c>
      <c r="S258" s="169">
        <v>0</v>
      </c>
      <c r="T258" s="169">
        <v>0</v>
      </c>
      <c r="U258" s="169">
        <v>0</v>
      </c>
      <c r="V258" s="169">
        <v>0</v>
      </c>
      <c r="W258" s="267">
        <v>0</v>
      </c>
      <c r="X258" s="169">
        <v>0</v>
      </c>
      <c r="Y258" s="169">
        <v>0</v>
      </c>
      <c r="Z258" s="169">
        <v>0</v>
      </c>
      <c r="AA258" s="169">
        <v>0</v>
      </c>
      <c r="AB258" s="169">
        <v>0</v>
      </c>
      <c r="AC258" s="169">
        <v>0</v>
      </c>
      <c r="AD258" s="169">
        <v>0</v>
      </c>
      <c r="AE258" s="169">
        <v>0</v>
      </c>
      <c r="AF258" s="169">
        <v>0</v>
      </c>
      <c r="AG258" s="169">
        <v>0</v>
      </c>
      <c r="AH258" s="169">
        <v>0</v>
      </c>
      <c r="AI258" s="169">
        <v>0</v>
      </c>
      <c r="AJ258" s="169">
        <v>0</v>
      </c>
      <c r="AK258" s="169">
        <v>0</v>
      </c>
      <c r="AM258" s="15">
        <v>2</v>
      </c>
      <c r="AN258" s="169" t="str">
        <f>RevReqSumR!AB258</f>
        <v>Oct 2028 - Sep 2029</v>
      </c>
      <c r="AO258" s="276">
        <v>0</v>
      </c>
      <c r="AQ258" s="8">
        <f t="shared" si="101"/>
        <v>0</v>
      </c>
      <c r="AR258" s="8">
        <f t="shared" si="102"/>
        <v>0</v>
      </c>
      <c r="AS258" s="8">
        <f t="shared" si="103"/>
        <v>0</v>
      </c>
      <c r="AT258" s="8">
        <f t="shared" si="104"/>
        <v>0</v>
      </c>
      <c r="AU258" s="8">
        <v>0</v>
      </c>
      <c r="AW258" s="8">
        <f t="shared" si="105"/>
        <v>0</v>
      </c>
      <c r="AX258" s="8">
        <f t="shared" si="106"/>
        <v>0</v>
      </c>
      <c r="AY258" s="8">
        <f t="shared" si="107"/>
        <v>0</v>
      </c>
      <c r="AZ258" s="8">
        <f t="shared" si="108"/>
        <v>0</v>
      </c>
      <c r="BB258" s="8">
        <f t="shared" si="112"/>
        <v>0</v>
      </c>
      <c r="BC258" s="8">
        <f t="shared" si="112"/>
        <v>0</v>
      </c>
      <c r="BD258" s="8">
        <f t="shared" si="112"/>
        <v>0</v>
      </c>
      <c r="BE258" s="8">
        <f t="shared" si="109"/>
        <v>0</v>
      </c>
      <c r="BF258" s="8">
        <f t="shared" si="110"/>
        <v>0</v>
      </c>
      <c r="BH258" s="8">
        <f t="shared" si="95"/>
        <v>0</v>
      </c>
      <c r="BI258" s="8">
        <f t="shared" si="96"/>
        <v>0</v>
      </c>
      <c r="BJ258" s="8">
        <f t="shared" si="97"/>
        <v>0</v>
      </c>
      <c r="BK258" s="8">
        <f t="shared" si="98"/>
        <v>0</v>
      </c>
      <c r="BL258" s="8">
        <f t="shared" si="99"/>
        <v>0</v>
      </c>
      <c r="BM258" s="8">
        <f t="shared" si="100"/>
        <v>0</v>
      </c>
      <c r="BN258" s="8">
        <f>BW258*WACC!$H$10/12</f>
        <v>0</v>
      </c>
      <c r="BO258" s="8">
        <f t="shared" si="87"/>
        <v>0</v>
      </c>
      <c r="BP258" s="8">
        <f t="shared" si="88"/>
        <v>0</v>
      </c>
      <c r="BQ258" s="8">
        <f t="shared" si="89"/>
        <v>0</v>
      </c>
      <c r="BR258" s="8">
        <f>BW258*WACC!$H$11/12</f>
        <v>0</v>
      </c>
      <c r="BS258" s="8">
        <f t="shared" si="90"/>
        <v>0</v>
      </c>
      <c r="BT258" s="8"/>
      <c r="BU258" s="8">
        <f t="shared" si="91"/>
        <v>0</v>
      </c>
      <c r="BV258" s="8">
        <f t="shared" si="92"/>
        <v>0</v>
      </c>
      <c r="BW258" s="8">
        <f t="shared" si="93"/>
        <v>0</v>
      </c>
      <c r="BX258" s="8">
        <f>BW258*WACC!$H$12/12</f>
        <v>0</v>
      </c>
    </row>
    <row r="259" spans="1:82" hidden="1" outlineLevel="1" x14ac:dyDescent="0.2">
      <c r="A259">
        <f t="shared" si="85"/>
        <v>2029</v>
      </c>
      <c r="B259" s="247">
        <v>47331</v>
      </c>
      <c r="C259" s="169">
        <v>0</v>
      </c>
      <c r="D259" s="169">
        <v>0</v>
      </c>
      <c r="E259" s="169">
        <v>0</v>
      </c>
      <c r="F259" s="169">
        <v>0</v>
      </c>
      <c r="G259" s="169">
        <v>0</v>
      </c>
      <c r="H259" s="169">
        <v>0</v>
      </c>
      <c r="I259" s="169">
        <v>0</v>
      </c>
      <c r="J259" s="169">
        <v>0</v>
      </c>
      <c r="K259" s="169">
        <v>0</v>
      </c>
      <c r="L259" s="169">
        <v>0</v>
      </c>
      <c r="M259" s="169">
        <v>0</v>
      </c>
      <c r="N259" s="169">
        <v>0</v>
      </c>
      <c r="O259" s="169">
        <v>0</v>
      </c>
      <c r="P259" s="169">
        <v>0</v>
      </c>
      <c r="Q259" s="169">
        <v>0</v>
      </c>
      <c r="R259" s="169">
        <v>0</v>
      </c>
      <c r="S259" s="169">
        <v>0</v>
      </c>
      <c r="T259" s="169">
        <v>0</v>
      </c>
      <c r="U259" s="169">
        <v>0</v>
      </c>
      <c r="V259" s="169">
        <v>0</v>
      </c>
      <c r="W259" s="267">
        <v>0</v>
      </c>
      <c r="X259" s="169">
        <v>0</v>
      </c>
      <c r="Y259" s="169">
        <v>0</v>
      </c>
      <c r="Z259" s="169">
        <v>0</v>
      </c>
      <c r="AA259" s="169">
        <v>0</v>
      </c>
      <c r="AB259" s="169">
        <v>0</v>
      </c>
      <c r="AC259" s="169">
        <v>0</v>
      </c>
      <c r="AD259" s="169">
        <v>0</v>
      </c>
      <c r="AE259" s="169">
        <v>0</v>
      </c>
      <c r="AF259" s="169">
        <v>0</v>
      </c>
      <c r="AG259" s="169">
        <v>0</v>
      </c>
      <c r="AH259" s="169">
        <v>0</v>
      </c>
      <c r="AI259" s="169">
        <v>0</v>
      </c>
      <c r="AJ259" s="169">
        <v>0</v>
      </c>
      <c r="AK259" s="169">
        <v>0</v>
      </c>
      <c r="AM259" s="15">
        <v>2</v>
      </c>
      <c r="AN259" s="169" t="str">
        <f>RevReqSumR!AB259</f>
        <v>Oct 2028 - Sep 2029</v>
      </c>
      <c r="AO259" s="276">
        <v>0</v>
      </c>
      <c r="AQ259" s="8">
        <f t="shared" si="101"/>
        <v>0</v>
      </c>
      <c r="AR259" s="8">
        <f t="shared" si="102"/>
        <v>0</v>
      </c>
      <c r="AS259" s="8">
        <f t="shared" si="103"/>
        <v>0</v>
      </c>
      <c r="AT259" s="8">
        <f t="shared" si="104"/>
        <v>0</v>
      </c>
      <c r="AU259" s="8">
        <v>0</v>
      </c>
      <c r="AW259" s="8">
        <f t="shared" si="105"/>
        <v>0</v>
      </c>
      <c r="AX259" s="8">
        <f t="shared" si="106"/>
        <v>0</v>
      </c>
      <c r="AY259" s="8">
        <f t="shared" si="107"/>
        <v>0</v>
      </c>
      <c r="AZ259" s="8">
        <f t="shared" si="108"/>
        <v>0</v>
      </c>
      <c r="BB259" s="8">
        <f t="shared" si="112"/>
        <v>0</v>
      </c>
      <c r="BC259" s="8">
        <f t="shared" si="112"/>
        <v>0</v>
      </c>
      <c r="BD259" s="8">
        <f t="shared" si="112"/>
        <v>0</v>
      </c>
      <c r="BE259" s="8">
        <f t="shared" si="109"/>
        <v>0</v>
      </c>
      <c r="BF259" s="8">
        <f t="shared" si="110"/>
        <v>0</v>
      </c>
      <c r="BH259" s="8">
        <f t="shared" si="95"/>
        <v>0</v>
      </c>
      <c r="BI259" s="8">
        <f t="shared" si="96"/>
        <v>0</v>
      </c>
      <c r="BJ259" s="8">
        <f t="shared" si="97"/>
        <v>0</v>
      </c>
      <c r="BK259" s="8">
        <f t="shared" si="98"/>
        <v>0</v>
      </c>
      <c r="BL259" s="8">
        <f t="shared" si="99"/>
        <v>0</v>
      </c>
      <c r="BM259" s="8">
        <f t="shared" si="100"/>
        <v>0</v>
      </c>
      <c r="BN259" s="8">
        <f>BW259*WACC!$H$10/12</f>
        <v>0</v>
      </c>
      <c r="BO259" s="8">
        <f t="shared" si="87"/>
        <v>0</v>
      </c>
      <c r="BP259" s="8">
        <f t="shared" si="88"/>
        <v>0</v>
      </c>
      <c r="BQ259" s="8">
        <f t="shared" si="89"/>
        <v>0</v>
      </c>
      <c r="BR259" s="8">
        <f>BW259*WACC!$H$11/12</f>
        <v>0</v>
      </c>
      <c r="BS259" s="8">
        <f t="shared" si="90"/>
        <v>0</v>
      </c>
      <c r="BT259" s="8"/>
      <c r="BU259" s="8">
        <f t="shared" si="91"/>
        <v>0</v>
      </c>
      <c r="BV259" s="8">
        <f t="shared" si="92"/>
        <v>0</v>
      </c>
      <c r="BW259" s="8">
        <f t="shared" si="93"/>
        <v>0</v>
      </c>
      <c r="BX259" s="8">
        <f>BW259*WACC!$H$12/12</f>
        <v>0</v>
      </c>
    </row>
    <row r="260" spans="1:82" hidden="1" outlineLevel="1" x14ac:dyDescent="0.2">
      <c r="A260">
        <f t="shared" si="85"/>
        <v>2029</v>
      </c>
      <c r="B260" s="247">
        <v>47362</v>
      </c>
      <c r="C260" s="169">
        <v>0</v>
      </c>
      <c r="D260" s="169">
        <v>0</v>
      </c>
      <c r="E260" s="169">
        <v>0</v>
      </c>
      <c r="F260" s="169">
        <v>0</v>
      </c>
      <c r="G260" s="169">
        <v>0</v>
      </c>
      <c r="H260" s="169">
        <v>0</v>
      </c>
      <c r="I260" s="169">
        <v>0</v>
      </c>
      <c r="J260" s="169">
        <v>0</v>
      </c>
      <c r="K260" s="169">
        <v>0</v>
      </c>
      <c r="L260" s="169">
        <v>0</v>
      </c>
      <c r="M260" s="169">
        <v>0</v>
      </c>
      <c r="N260" s="169">
        <v>0</v>
      </c>
      <c r="O260" s="169">
        <v>0</v>
      </c>
      <c r="P260" s="169">
        <v>0</v>
      </c>
      <c r="Q260" s="169">
        <v>0</v>
      </c>
      <c r="R260" s="169">
        <v>0</v>
      </c>
      <c r="S260" s="169">
        <v>0</v>
      </c>
      <c r="T260" s="169">
        <v>0</v>
      </c>
      <c r="U260" s="169">
        <v>0</v>
      </c>
      <c r="V260" s="169">
        <v>0</v>
      </c>
      <c r="W260" s="267">
        <v>0</v>
      </c>
      <c r="X260" s="169">
        <v>0</v>
      </c>
      <c r="Y260" s="169">
        <v>0</v>
      </c>
      <c r="Z260" s="169">
        <v>0</v>
      </c>
      <c r="AA260" s="169">
        <v>0</v>
      </c>
      <c r="AB260" s="169">
        <v>0</v>
      </c>
      <c r="AC260" s="169">
        <v>0</v>
      </c>
      <c r="AD260" s="169">
        <v>0</v>
      </c>
      <c r="AE260" s="169">
        <v>0</v>
      </c>
      <c r="AF260" s="169">
        <v>0</v>
      </c>
      <c r="AG260" s="169">
        <v>0</v>
      </c>
      <c r="AH260" s="169">
        <v>0</v>
      </c>
      <c r="AI260" s="169">
        <v>0</v>
      </c>
      <c r="AJ260" s="169">
        <v>0</v>
      </c>
      <c r="AK260" s="169">
        <v>0</v>
      </c>
      <c r="AM260" s="15">
        <v>2</v>
      </c>
      <c r="AN260" s="169" t="str">
        <f>RevReqSumR!AB260</f>
        <v>Oct 2028 - Sep 2029</v>
      </c>
      <c r="AO260" s="276">
        <v>0</v>
      </c>
      <c r="AQ260" s="8">
        <f t="shared" si="101"/>
        <v>0</v>
      </c>
      <c r="AR260" s="8">
        <f t="shared" si="102"/>
        <v>0</v>
      </c>
      <c r="AS260" s="8">
        <f t="shared" si="103"/>
        <v>0</v>
      </c>
      <c r="AT260" s="8">
        <f t="shared" si="104"/>
        <v>0</v>
      </c>
      <c r="AU260" s="8">
        <v>0</v>
      </c>
      <c r="AW260" s="8">
        <f t="shared" si="105"/>
        <v>0</v>
      </c>
      <c r="AX260" s="8">
        <f t="shared" si="106"/>
        <v>0</v>
      </c>
      <c r="AY260" s="8">
        <f t="shared" si="107"/>
        <v>0</v>
      </c>
      <c r="AZ260" s="8">
        <f t="shared" si="108"/>
        <v>0</v>
      </c>
      <c r="BB260" s="8">
        <f t="shared" si="112"/>
        <v>0</v>
      </c>
      <c r="BC260" s="8">
        <f t="shared" si="112"/>
        <v>0</v>
      </c>
      <c r="BD260" s="8">
        <f t="shared" si="112"/>
        <v>0</v>
      </c>
      <c r="BE260" s="8">
        <f t="shared" si="109"/>
        <v>0</v>
      </c>
      <c r="BF260" s="8">
        <f t="shared" si="110"/>
        <v>0</v>
      </c>
      <c r="BH260" s="8">
        <f t="shared" si="95"/>
        <v>0</v>
      </c>
      <c r="BI260" s="8">
        <f t="shared" si="96"/>
        <v>0</v>
      </c>
      <c r="BJ260" s="8">
        <f t="shared" si="97"/>
        <v>0</v>
      </c>
      <c r="BK260" s="8">
        <f t="shared" si="98"/>
        <v>0</v>
      </c>
      <c r="BL260" s="8">
        <f t="shared" si="99"/>
        <v>0</v>
      </c>
      <c r="BM260" s="8">
        <f t="shared" si="100"/>
        <v>0</v>
      </c>
      <c r="BN260" s="8">
        <f>BW260*WACC!$H$10/12</f>
        <v>0</v>
      </c>
      <c r="BO260" s="8">
        <f t="shared" si="87"/>
        <v>0</v>
      </c>
      <c r="BP260" s="8">
        <f t="shared" si="88"/>
        <v>0</v>
      </c>
      <c r="BQ260" s="8">
        <f t="shared" si="89"/>
        <v>0</v>
      </c>
      <c r="BR260" s="8">
        <f>BW260*WACC!$H$11/12</f>
        <v>0</v>
      </c>
      <c r="BS260" s="8">
        <f t="shared" si="90"/>
        <v>0</v>
      </c>
      <c r="BT260" s="8"/>
      <c r="BU260" s="8">
        <f t="shared" si="91"/>
        <v>0</v>
      </c>
      <c r="BV260" s="8">
        <f t="shared" si="92"/>
        <v>0</v>
      </c>
      <c r="BW260" s="8">
        <f t="shared" si="93"/>
        <v>0</v>
      </c>
      <c r="BX260" s="8">
        <f>BW260*WACC!$H$12/12</f>
        <v>0</v>
      </c>
    </row>
    <row r="261" spans="1:82" hidden="1" outlineLevel="1" x14ac:dyDescent="0.2">
      <c r="A261">
        <f t="shared" si="85"/>
        <v>2029</v>
      </c>
      <c r="B261" s="247">
        <v>47392</v>
      </c>
      <c r="C261" s="169">
        <v>0</v>
      </c>
      <c r="D261" s="169">
        <v>0</v>
      </c>
      <c r="E261" s="169">
        <v>0</v>
      </c>
      <c r="F261" s="169">
        <v>0</v>
      </c>
      <c r="G261" s="169">
        <v>0</v>
      </c>
      <c r="H261" s="169">
        <v>0</v>
      </c>
      <c r="I261" s="169">
        <v>0</v>
      </c>
      <c r="J261" s="169">
        <v>0</v>
      </c>
      <c r="K261" s="169">
        <v>0</v>
      </c>
      <c r="L261" s="169">
        <v>0</v>
      </c>
      <c r="M261" s="169">
        <v>0</v>
      </c>
      <c r="N261" s="169">
        <v>0</v>
      </c>
      <c r="O261" s="169">
        <v>0</v>
      </c>
      <c r="P261" s="169">
        <v>0</v>
      </c>
      <c r="Q261" s="169">
        <v>0</v>
      </c>
      <c r="R261" s="169">
        <v>0</v>
      </c>
      <c r="S261" s="169">
        <v>0</v>
      </c>
      <c r="T261" s="169">
        <v>0</v>
      </c>
      <c r="U261" s="169">
        <v>0</v>
      </c>
      <c r="V261" s="169">
        <v>0</v>
      </c>
      <c r="W261" s="267">
        <v>0</v>
      </c>
      <c r="X261" s="169">
        <v>0</v>
      </c>
      <c r="Y261" s="169">
        <v>0</v>
      </c>
      <c r="Z261" s="169">
        <v>0</v>
      </c>
      <c r="AA261" s="169">
        <v>0</v>
      </c>
      <c r="AB261" s="169">
        <v>0</v>
      </c>
      <c r="AC261" s="169">
        <v>0</v>
      </c>
      <c r="AD261" s="169">
        <v>0</v>
      </c>
      <c r="AE261" s="169">
        <v>0</v>
      </c>
      <c r="AF261" s="169">
        <v>0</v>
      </c>
      <c r="AG261" s="169">
        <v>0</v>
      </c>
      <c r="AH261" s="169">
        <v>0</v>
      </c>
      <c r="AI261" s="169">
        <v>0</v>
      </c>
      <c r="AJ261" s="169">
        <v>0</v>
      </c>
      <c r="AK261" s="169">
        <v>0</v>
      </c>
      <c r="AM261" s="15">
        <v>1</v>
      </c>
      <c r="AN261" s="169" t="str">
        <f>RevReqSumR!AB261</f>
        <v>Oct 2029 - Sep 2030</v>
      </c>
      <c r="AO261" s="276">
        <v>0</v>
      </c>
      <c r="AQ261" s="8">
        <f t="shared" si="101"/>
        <v>0</v>
      </c>
      <c r="AR261" s="8">
        <f t="shared" si="102"/>
        <v>0</v>
      </c>
      <c r="AS261" s="8">
        <f t="shared" si="103"/>
        <v>0</v>
      </c>
      <c r="AT261" s="8">
        <f t="shared" si="104"/>
        <v>0</v>
      </c>
      <c r="AU261" s="8">
        <v>0</v>
      </c>
      <c r="AW261" s="8">
        <f t="shared" si="105"/>
        <v>0</v>
      </c>
      <c r="AX261" s="8">
        <f t="shared" si="106"/>
        <v>0</v>
      </c>
      <c r="AY261" s="8">
        <f t="shared" si="107"/>
        <v>0</v>
      </c>
      <c r="AZ261" s="8">
        <f t="shared" si="108"/>
        <v>0</v>
      </c>
      <c r="BB261" s="8">
        <f t="shared" si="112"/>
        <v>0</v>
      </c>
      <c r="BC261" s="8">
        <f t="shared" si="112"/>
        <v>0</v>
      </c>
      <c r="BD261" s="8">
        <f t="shared" si="112"/>
        <v>0</v>
      </c>
      <c r="BE261" s="8">
        <f t="shared" si="109"/>
        <v>0</v>
      </c>
      <c r="BF261" s="8">
        <f t="shared" si="110"/>
        <v>0</v>
      </c>
      <c r="BH261" s="8">
        <f t="shared" si="95"/>
        <v>0</v>
      </c>
      <c r="BI261" s="8">
        <f t="shared" si="96"/>
        <v>0</v>
      </c>
      <c r="BJ261" s="8">
        <f t="shared" si="97"/>
        <v>0</v>
      </c>
      <c r="BK261" s="8">
        <f t="shared" si="98"/>
        <v>0</v>
      </c>
      <c r="BL261" s="8">
        <f t="shared" si="99"/>
        <v>0</v>
      </c>
      <c r="BM261" s="8">
        <f t="shared" si="100"/>
        <v>0</v>
      </c>
      <c r="BN261" s="8">
        <f>BW261*WACC!$H$10/12</f>
        <v>0</v>
      </c>
      <c r="BO261" s="8">
        <f t="shared" si="87"/>
        <v>0</v>
      </c>
      <c r="BP261" s="8">
        <f t="shared" si="88"/>
        <v>0</v>
      </c>
      <c r="BQ261" s="8">
        <f t="shared" si="89"/>
        <v>0</v>
      </c>
      <c r="BR261" s="8">
        <f>BW261*WACC!$H$11/12</f>
        <v>0</v>
      </c>
      <c r="BS261" s="8">
        <f t="shared" si="90"/>
        <v>0</v>
      </c>
      <c r="BT261" s="8"/>
      <c r="BU261" s="8">
        <f t="shared" si="91"/>
        <v>0</v>
      </c>
      <c r="BV261" s="8">
        <f t="shared" si="92"/>
        <v>0</v>
      </c>
      <c r="BW261" s="8">
        <f t="shared" si="93"/>
        <v>0</v>
      </c>
      <c r="BX261" s="8">
        <f>BW261*WACC!$H$12/12</f>
        <v>0</v>
      </c>
    </row>
    <row r="262" spans="1:82" hidden="1" outlineLevel="1" x14ac:dyDescent="0.2">
      <c r="A262">
        <f t="shared" si="85"/>
        <v>2029</v>
      </c>
      <c r="B262" s="247">
        <v>47423</v>
      </c>
      <c r="C262" s="169">
        <v>0</v>
      </c>
      <c r="D262" s="169">
        <v>0</v>
      </c>
      <c r="E262" s="169">
        <v>0</v>
      </c>
      <c r="F262" s="169">
        <v>0</v>
      </c>
      <c r="G262" s="169">
        <v>0</v>
      </c>
      <c r="H262" s="169">
        <v>0</v>
      </c>
      <c r="I262" s="169">
        <v>0</v>
      </c>
      <c r="J262" s="169">
        <v>0</v>
      </c>
      <c r="K262" s="169">
        <v>0</v>
      </c>
      <c r="L262" s="169">
        <v>0</v>
      </c>
      <c r="M262" s="169">
        <v>0</v>
      </c>
      <c r="N262" s="169">
        <v>0</v>
      </c>
      <c r="O262" s="169">
        <v>0</v>
      </c>
      <c r="P262" s="169">
        <v>0</v>
      </c>
      <c r="Q262" s="169">
        <v>0</v>
      </c>
      <c r="R262" s="169">
        <v>0</v>
      </c>
      <c r="S262" s="169">
        <v>0</v>
      </c>
      <c r="T262" s="169">
        <v>0</v>
      </c>
      <c r="U262" s="169">
        <v>0</v>
      </c>
      <c r="V262" s="169">
        <v>0</v>
      </c>
      <c r="W262" s="267">
        <v>0</v>
      </c>
      <c r="X262" s="169">
        <v>0</v>
      </c>
      <c r="Y262" s="169">
        <v>0</v>
      </c>
      <c r="Z262" s="169">
        <v>0</v>
      </c>
      <c r="AA262" s="169">
        <v>0</v>
      </c>
      <c r="AB262" s="169">
        <v>0</v>
      </c>
      <c r="AC262" s="169">
        <v>0</v>
      </c>
      <c r="AD262" s="169">
        <v>0</v>
      </c>
      <c r="AE262" s="169">
        <v>0</v>
      </c>
      <c r="AF262" s="169">
        <v>0</v>
      </c>
      <c r="AG262" s="169">
        <v>0</v>
      </c>
      <c r="AH262" s="169">
        <v>0</v>
      </c>
      <c r="AI262" s="169">
        <v>0</v>
      </c>
      <c r="AJ262" s="169">
        <v>0</v>
      </c>
      <c r="AK262" s="169">
        <v>0</v>
      </c>
      <c r="AM262" s="15">
        <v>2</v>
      </c>
      <c r="AN262" s="169" t="str">
        <f>RevReqSumR!AB262</f>
        <v>Oct 2029 - Sep 2030</v>
      </c>
      <c r="AO262" s="276">
        <v>0</v>
      </c>
      <c r="AQ262" s="8">
        <f t="shared" si="101"/>
        <v>0</v>
      </c>
      <c r="AR262" s="8">
        <f t="shared" si="102"/>
        <v>0</v>
      </c>
      <c r="AS262" s="8">
        <f t="shared" si="103"/>
        <v>0</v>
      </c>
      <c r="AT262" s="8">
        <f t="shared" si="104"/>
        <v>0</v>
      </c>
      <c r="AU262" s="8">
        <v>0</v>
      </c>
      <c r="AW262" s="8">
        <f t="shared" si="105"/>
        <v>0</v>
      </c>
      <c r="AX262" s="8">
        <f t="shared" si="106"/>
        <v>0</v>
      </c>
      <c r="AY262" s="8">
        <f t="shared" si="107"/>
        <v>0</v>
      </c>
      <c r="AZ262" s="8">
        <f t="shared" si="108"/>
        <v>0</v>
      </c>
      <c r="BB262" s="8">
        <f t="shared" si="112"/>
        <v>0</v>
      </c>
      <c r="BC262" s="8">
        <f t="shared" si="112"/>
        <v>0</v>
      </c>
      <c r="BD262" s="8">
        <f t="shared" si="112"/>
        <v>0</v>
      </c>
      <c r="BE262" s="8">
        <f t="shared" si="109"/>
        <v>0</v>
      </c>
      <c r="BF262" s="8">
        <f t="shared" si="110"/>
        <v>0</v>
      </c>
      <c r="BH262" s="8">
        <f t="shared" si="95"/>
        <v>0</v>
      </c>
      <c r="BI262" s="8">
        <f t="shared" si="96"/>
        <v>0</v>
      </c>
      <c r="BJ262" s="8">
        <f t="shared" si="97"/>
        <v>0</v>
      </c>
      <c r="BK262" s="8">
        <f t="shared" si="98"/>
        <v>0</v>
      </c>
      <c r="BL262" s="8">
        <f t="shared" si="99"/>
        <v>0</v>
      </c>
      <c r="BM262" s="8">
        <f t="shared" si="100"/>
        <v>0</v>
      </c>
      <c r="BN262" s="8">
        <f>BW262*WACC!$H$10/12</f>
        <v>0</v>
      </c>
      <c r="BO262" s="8">
        <f t="shared" si="87"/>
        <v>0</v>
      </c>
      <c r="BP262" s="8">
        <f t="shared" si="88"/>
        <v>0</v>
      </c>
      <c r="BQ262" s="8">
        <f t="shared" si="89"/>
        <v>0</v>
      </c>
      <c r="BR262" s="8">
        <f>BW262*WACC!$H$11/12</f>
        <v>0</v>
      </c>
      <c r="BS262" s="8">
        <f t="shared" si="90"/>
        <v>0</v>
      </c>
      <c r="BT262" s="8"/>
      <c r="BU262" s="8">
        <f t="shared" si="91"/>
        <v>0</v>
      </c>
      <c r="BV262" s="8">
        <f t="shared" si="92"/>
        <v>0</v>
      </c>
      <c r="BW262" s="8">
        <f t="shared" si="93"/>
        <v>0</v>
      </c>
      <c r="BX262" s="8">
        <f>BW262*WACC!$H$12/12</f>
        <v>0</v>
      </c>
    </row>
    <row r="263" spans="1:82" hidden="1" outlineLevel="1" x14ac:dyDescent="0.2">
      <c r="A263">
        <f t="shared" si="85"/>
        <v>2029</v>
      </c>
      <c r="B263" s="247">
        <v>47453</v>
      </c>
      <c r="C263" s="169">
        <v>0</v>
      </c>
      <c r="D263" s="169">
        <v>0</v>
      </c>
      <c r="E263" s="169">
        <v>0</v>
      </c>
      <c r="F263" s="169">
        <v>0</v>
      </c>
      <c r="G263" s="169">
        <v>0</v>
      </c>
      <c r="H263" s="169">
        <v>0</v>
      </c>
      <c r="I263" s="169">
        <v>0</v>
      </c>
      <c r="J263" s="169">
        <v>0</v>
      </c>
      <c r="K263" s="169">
        <v>0</v>
      </c>
      <c r="L263" s="169">
        <v>0</v>
      </c>
      <c r="M263" s="169">
        <v>0</v>
      </c>
      <c r="N263" s="169">
        <v>0</v>
      </c>
      <c r="O263" s="169">
        <v>0</v>
      </c>
      <c r="P263" s="169">
        <v>0</v>
      </c>
      <c r="Q263" s="169">
        <v>0</v>
      </c>
      <c r="R263" s="169">
        <v>0</v>
      </c>
      <c r="S263" s="169">
        <v>0</v>
      </c>
      <c r="T263" s="169">
        <v>0</v>
      </c>
      <c r="U263" s="169">
        <v>0</v>
      </c>
      <c r="V263" s="169">
        <v>0</v>
      </c>
      <c r="W263" s="267">
        <v>0</v>
      </c>
      <c r="X263" s="169">
        <v>0</v>
      </c>
      <c r="Y263" s="169">
        <v>0</v>
      </c>
      <c r="Z263" s="169">
        <v>0</v>
      </c>
      <c r="AA263" s="169">
        <v>0</v>
      </c>
      <c r="AB263" s="169">
        <v>0</v>
      </c>
      <c r="AC263" s="169">
        <v>0</v>
      </c>
      <c r="AD263" s="169">
        <v>0</v>
      </c>
      <c r="AE263" s="169">
        <v>0</v>
      </c>
      <c r="AF263" s="169">
        <v>0</v>
      </c>
      <c r="AG263" s="169">
        <v>0</v>
      </c>
      <c r="AH263" s="169">
        <v>0</v>
      </c>
      <c r="AI263" s="169">
        <v>0</v>
      </c>
      <c r="AJ263" s="169">
        <v>0</v>
      </c>
      <c r="AK263" s="169">
        <v>0</v>
      </c>
      <c r="AM263" s="15">
        <v>2</v>
      </c>
      <c r="AN263" s="169" t="str">
        <f>RevReqSumR!AB263</f>
        <v>Oct 2029 - Sep 2030</v>
      </c>
      <c r="AO263" s="276">
        <v>0</v>
      </c>
      <c r="BF263" s="8">
        <f t="shared" si="110"/>
        <v>0</v>
      </c>
    </row>
    <row r="264" spans="1:82" hidden="1" outlineLevel="1" x14ac:dyDescent="0.2">
      <c r="B264" s="247"/>
      <c r="C264" s="261"/>
      <c r="D264" s="261"/>
      <c r="E264" s="261"/>
      <c r="F264" s="261"/>
      <c r="G264" s="261"/>
      <c r="H264" s="261"/>
      <c r="I264" s="261"/>
      <c r="J264" s="261"/>
      <c r="K264" s="261"/>
      <c r="L264" s="261"/>
      <c r="M264" s="261"/>
      <c r="N264" s="261"/>
      <c r="O264" s="261"/>
      <c r="P264" s="261"/>
      <c r="Q264" s="261"/>
      <c r="R264" s="267"/>
      <c r="S264" s="267"/>
      <c r="T264" s="267"/>
      <c r="U264" s="262"/>
      <c r="V264" s="267"/>
      <c r="W264" s="267"/>
      <c r="X264" s="267"/>
      <c r="Y264" s="261"/>
      <c r="Z264" s="261"/>
      <c r="AA264" s="261"/>
      <c r="AB264" s="261"/>
      <c r="AC264" s="261"/>
      <c r="AD264" s="261"/>
      <c r="AE264" s="261"/>
      <c r="AF264" s="261"/>
      <c r="AG264" s="261"/>
      <c r="AH264" s="261"/>
      <c r="AI264" s="261"/>
      <c r="AJ264" s="260"/>
      <c r="AK264" s="260"/>
    </row>
    <row r="265" spans="1:82" s="52" customFormat="1" ht="76.5" collapsed="1" x14ac:dyDescent="0.2">
      <c r="B265" s="50"/>
      <c r="C265" s="265" t="s">
        <v>24</v>
      </c>
      <c r="D265" s="265" t="s">
        <v>24</v>
      </c>
      <c r="E265" s="270" t="s">
        <v>232</v>
      </c>
      <c r="F265" s="266" t="s">
        <v>320</v>
      </c>
      <c r="G265" s="266" t="s">
        <v>321</v>
      </c>
      <c r="H265" s="266" t="s">
        <v>322</v>
      </c>
      <c r="I265" s="266" t="s">
        <v>323</v>
      </c>
      <c r="J265" s="266" t="s">
        <v>324</v>
      </c>
      <c r="K265" s="266" t="s">
        <v>325</v>
      </c>
      <c r="L265" s="266" t="s">
        <v>326</v>
      </c>
      <c r="M265" s="266" t="s">
        <v>327</v>
      </c>
      <c r="N265" s="266" t="s">
        <v>328</v>
      </c>
      <c r="O265" s="266" t="s">
        <v>329</v>
      </c>
      <c r="P265" s="266" t="s">
        <v>330</v>
      </c>
      <c r="Q265" s="265" t="s">
        <v>157</v>
      </c>
      <c r="R265" s="271" t="s">
        <v>331</v>
      </c>
      <c r="S265" s="271" t="s">
        <v>332</v>
      </c>
      <c r="T265" s="271" t="s">
        <v>333</v>
      </c>
      <c r="U265" s="266" t="s">
        <v>160</v>
      </c>
      <c r="V265" s="271" t="s">
        <v>334</v>
      </c>
      <c r="W265" s="271" t="s">
        <v>335</v>
      </c>
      <c r="X265" s="271" t="s">
        <v>294</v>
      </c>
      <c r="Y265" s="266" t="s">
        <v>336</v>
      </c>
      <c r="Z265" s="266" t="s">
        <v>235</v>
      </c>
      <c r="AA265" s="265" t="s">
        <v>159</v>
      </c>
      <c r="AB265" s="266" t="s">
        <v>186</v>
      </c>
      <c r="AC265" s="266" t="s">
        <v>234</v>
      </c>
      <c r="AD265" s="272" t="s">
        <v>337</v>
      </c>
      <c r="AE265" s="273" t="s">
        <v>185</v>
      </c>
      <c r="AF265" s="266" t="s">
        <v>184</v>
      </c>
      <c r="AG265" s="266" t="s">
        <v>183</v>
      </c>
      <c r="AH265" s="266" t="s">
        <v>233</v>
      </c>
      <c r="AI265" s="265" t="s">
        <v>24</v>
      </c>
      <c r="AJ265" s="266" t="s">
        <v>295</v>
      </c>
      <c r="AK265" s="274" t="s">
        <v>247</v>
      </c>
    </row>
    <row r="266" spans="1:82" s="46" customFormat="1" ht="24.75" customHeight="1" x14ac:dyDescent="0.2">
      <c r="B266" s="170" t="s">
        <v>27</v>
      </c>
      <c r="C266" s="256"/>
      <c r="D266" s="256"/>
      <c r="E266" s="256"/>
      <c r="F266" s="256"/>
      <c r="G266" s="256"/>
      <c r="H266" s="256"/>
      <c r="I266" s="256"/>
      <c r="J266" s="256"/>
      <c r="K266" s="256"/>
      <c r="L266" s="256"/>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CA266" s="180" t="s">
        <v>248</v>
      </c>
      <c r="CB266" s="180"/>
      <c r="CC266" s="180" t="s">
        <v>274</v>
      </c>
      <c r="CD266" s="180"/>
    </row>
    <row r="267" spans="1:82" x14ac:dyDescent="0.2">
      <c r="B267" s="334">
        <v>2009</v>
      </c>
      <c r="C267" s="169">
        <f t="shared" ref="C267:H276" si="113">SUMIF($A$11:$A$264,$B267,C$11:C$264)</f>
        <v>42933843.629999995</v>
      </c>
      <c r="D267" s="169">
        <f t="shared" si="113"/>
        <v>0</v>
      </c>
      <c r="E267" s="169">
        <f t="shared" si="113"/>
        <v>1272374.1135846155</v>
      </c>
      <c r="F267" s="169">
        <f t="shared" si="113"/>
        <v>0</v>
      </c>
      <c r="G267" s="169">
        <f t="shared" si="113"/>
        <v>4557.1835846153863</v>
      </c>
      <c r="H267" s="169">
        <f t="shared" si="113"/>
        <v>1267816.9300000002</v>
      </c>
      <c r="I267" s="169"/>
      <c r="J267" s="169"/>
      <c r="K267" s="169">
        <f t="shared" ref="K267:N287" si="114">SUMIF($A$11:$A$264,$B267,K$11:K$264)</f>
        <v>2146603.7899999996</v>
      </c>
      <c r="L267" s="169">
        <f t="shared" si="114"/>
        <v>0</v>
      </c>
      <c r="M267" s="169">
        <f t="shared" si="114"/>
        <v>1209191.03</v>
      </c>
      <c r="N267" s="169">
        <f t="shared" si="114"/>
        <v>937412.75999999989</v>
      </c>
      <c r="O267" s="169">
        <f t="shared" ref="O267:Q287" si="115">VLOOKUP(DATE($B267,12,1),$B$11:$AJ$264,COLUMN()-1,FALSE)</f>
        <v>58625.900000000052</v>
      </c>
      <c r="P267" s="169">
        <f t="shared" si="115"/>
        <v>41996430.870000005</v>
      </c>
      <c r="Q267" s="169">
        <f t="shared" si="115"/>
        <v>42055056.770000003</v>
      </c>
      <c r="R267" s="169">
        <f t="shared" ref="R267:T287" si="116">SUMIF($A$11:$A$264,$B267,R$11:R$264)</f>
        <v>2143104.46</v>
      </c>
      <c r="S267" s="169">
        <f t="shared" si="116"/>
        <v>930880</v>
      </c>
      <c r="T267" s="169">
        <f t="shared" si="116"/>
        <v>271256.43000000005</v>
      </c>
      <c r="U267" s="169">
        <f t="shared" ref="U267:U287" si="117">VLOOKUP(DATE($B267,12,1),$B$11:$AJ$264,COLUMN()-1,FALSE)</f>
        <v>1483480.89</v>
      </c>
      <c r="V267" s="169">
        <f t="shared" ref="V267:Y287" si="118">SUMIF($A$11:$A$264,$B267,V$11:V$264)</f>
        <v>50579.497450041104</v>
      </c>
      <c r="W267" s="267">
        <f t="shared" si="118"/>
        <v>135091.22999999998</v>
      </c>
      <c r="X267" s="169">
        <f t="shared" si="118"/>
        <v>0</v>
      </c>
      <c r="Y267" s="169">
        <f t="shared" si="118"/>
        <v>3499.3399999999901</v>
      </c>
      <c r="Z267" s="169">
        <f t="shared" ref="Z267:Z287" si="119">VLOOKUP(DATE($B267,12,1),$B$11:$AJ$264,COLUMN()-1,FALSE)</f>
        <v>0</v>
      </c>
      <c r="AA267" s="169">
        <f t="shared" ref="AA267:AA287" si="120">SUMIF($A$11:$A$264,$B267,AA$11:AA$264)</f>
        <v>0</v>
      </c>
      <c r="AB267" s="169">
        <f t="shared" ref="AB267:AC287" si="121">VLOOKUP(DATE($B267,12,1),$B$11:$AJ$264,COLUMN()-1,FALSE)</f>
        <v>0</v>
      </c>
      <c r="AC267" s="169">
        <f t="shared" si="121"/>
        <v>0</v>
      </c>
      <c r="AD267" s="169">
        <f t="shared" ref="AD267:AE287" si="122">SUMIF($A$11:$A$264,$B267,AD$11:AD$264)</f>
        <v>0</v>
      </c>
      <c r="AE267" s="169">
        <f t="shared" si="122"/>
        <v>0</v>
      </c>
      <c r="AF267" s="169">
        <f t="shared" ref="AF267:AG287" si="123">VLOOKUP(DATE($B267,12,1),$B$11:$AJ$264,COLUMN()-1,FALSE)</f>
        <v>0</v>
      </c>
      <c r="AG267" s="169">
        <f t="shared" si="123"/>
        <v>0</v>
      </c>
      <c r="AH267" s="169">
        <f t="shared" ref="AH267:AK287" si="124">SUMIF($A$11:$A$264,$B267,AH$11:AH$264)</f>
        <v>0</v>
      </c>
      <c r="AI267" s="169">
        <f t="shared" si="124"/>
        <v>505553.5799999999</v>
      </c>
      <c r="AJ267" s="169">
        <f t="shared" si="124"/>
        <v>428024.40103465633</v>
      </c>
      <c r="AK267" s="169">
        <f t="shared" si="124"/>
        <v>428024.40103465633</v>
      </c>
      <c r="AM267" s="46">
        <v>2</v>
      </c>
      <c r="AN267" s="46"/>
      <c r="AO267" s="46"/>
      <c r="AP267" s="8"/>
      <c r="CA267" s="181">
        <v>211955.72222222222</v>
      </c>
      <c r="CB267" s="182">
        <f>AK267-CA267</f>
        <v>216068.67881243411</v>
      </c>
      <c r="CC267" s="181">
        <v>211955.72222222222</v>
      </c>
      <c r="CD267" s="181">
        <f>CC267-CA267</f>
        <v>0</v>
      </c>
    </row>
    <row r="268" spans="1:82" x14ac:dyDescent="0.2">
      <c r="B268" s="334">
        <f t="shared" ref="B268:B287" si="125">B267+1</f>
        <v>2010</v>
      </c>
      <c r="C268" s="169">
        <f t="shared" si="113"/>
        <v>24212267.719999999</v>
      </c>
      <c r="D268" s="169">
        <f t="shared" si="113"/>
        <v>0</v>
      </c>
      <c r="E268" s="169">
        <f t="shared" si="113"/>
        <v>5633081.2245230777</v>
      </c>
      <c r="F268" s="169">
        <f t="shared" si="113"/>
        <v>0</v>
      </c>
      <c r="G268" s="169">
        <f t="shared" si="113"/>
        <v>74528.834523076934</v>
      </c>
      <c r="H268" s="169">
        <f t="shared" si="113"/>
        <v>5558552.3900000006</v>
      </c>
      <c r="I268" s="169"/>
      <c r="J268" s="169"/>
      <c r="K268" s="169">
        <f t="shared" si="114"/>
        <v>9411251.7599999998</v>
      </c>
      <c r="L268" s="169">
        <f t="shared" si="114"/>
        <v>26679.829999999998</v>
      </c>
      <c r="M268" s="169">
        <f t="shared" si="114"/>
        <v>5617178.290000001</v>
      </c>
      <c r="N268" s="169">
        <f t="shared" si="114"/>
        <v>3820753.2999999993</v>
      </c>
      <c r="O268" s="169">
        <f t="shared" si="115"/>
        <v>0</v>
      </c>
      <c r="P268" s="169">
        <f t="shared" si="115"/>
        <v>62387945.289999999</v>
      </c>
      <c r="Q268" s="169">
        <f t="shared" si="115"/>
        <v>62387945.289999999</v>
      </c>
      <c r="R268" s="169">
        <f t="shared" si="116"/>
        <v>9412631.75</v>
      </c>
      <c r="S268" s="169">
        <f t="shared" si="116"/>
        <v>9759306.4199999999</v>
      </c>
      <c r="T268" s="169">
        <f t="shared" si="116"/>
        <v>1499492.8000000003</v>
      </c>
      <c r="U268" s="169">
        <f t="shared" si="117"/>
        <v>2636299.0200000014</v>
      </c>
      <c r="V268" s="169">
        <f t="shared" si="118"/>
        <v>192840.78603236986</v>
      </c>
      <c r="W268" s="267">
        <f t="shared" si="118"/>
        <v>203400.65</v>
      </c>
      <c r="X268" s="169">
        <f t="shared" si="118"/>
        <v>0</v>
      </c>
      <c r="Y268" s="169">
        <f t="shared" si="118"/>
        <v>0</v>
      </c>
      <c r="Z268" s="169">
        <f t="shared" si="119"/>
        <v>0</v>
      </c>
      <c r="AA268" s="169">
        <f t="shared" si="120"/>
        <v>0</v>
      </c>
      <c r="AB268" s="169">
        <f t="shared" si="121"/>
        <v>0</v>
      </c>
      <c r="AC268" s="169">
        <f t="shared" si="121"/>
        <v>0</v>
      </c>
      <c r="AD268" s="169">
        <f t="shared" si="122"/>
        <v>0</v>
      </c>
      <c r="AE268" s="169">
        <f t="shared" si="122"/>
        <v>0</v>
      </c>
      <c r="AF268" s="169">
        <f t="shared" si="123"/>
        <v>0</v>
      </c>
      <c r="AG268" s="169">
        <f t="shared" si="123"/>
        <v>0</v>
      </c>
      <c r="AH268" s="169">
        <f t="shared" si="124"/>
        <v>0</v>
      </c>
      <c r="AI268" s="169">
        <f t="shared" si="124"/>
        <v>258524.91999999998</v>
      </c>
      <c r="AJ268" s="169">
        <f t="shared" si="124"/>
        <v>-770197.60944455338</v>
      </c>
      <c r="AK268" s="169">
        <f t="shared" si="124"/>
        <v>-770197.60944455338</v>
      </c>
      <c r="AM268" s="46">
        <v>2</v>
      </c>
      <c r="AN268" s="46"/>
      <c r="AO268" s="46"/>
      <c r="AP268" s="8"/>
      <c r="AQ268" s="8"/>
      <c r="CA268" s="181">
        <v>1727119.340740741</v>
      </c>
      <c r="CB268" s="182">
        <f t="shared" ref="CB268:CB287" si="126">AK268-CA268</f>
        <v>-2497316.9501852943</v>
      </c>
      <c r="CC268" s="181">
        <v>1727119.340740741</v>
      </c>
      <c r="CD268" s="181">
        <f t="shared" ref="CD268:CD288" si="127">CC268-CA268</f>
        <v>0</v>
      </c>
    </row>
    <row r="269" spans="1:82" x14ac:dyDescent="0.2">
      <c r="A269" s="85"/>
      <c r="B269" s="334">
        <f t="shared" si="125"/>
        <v>2011</v>
      </c>
      <c r="C269" s="169">
        <f t="shared" si="113"/>
        <v>15594694</v>
      </c>
      <c r="D269" s="169">
        <f t="shared" si="113"/>
        <v>0</v>
      </c>
      <c r="E269" s="169">
        <f t="shared" si="113"/>
        <v>7594845.8254923085</v>
      </c>
      <c r="F269" s="169">
        <f t="shared" si="113"/>
        <v>0</v>
      </c>
      <c r="G269" s="169">
        <f t="shared" si="113"/>
        <v>121125.17549230772</v>
      </c>
      <c r="H269" s="169">
        <f t="shared" si="113"/>
        <v>7473720.6499999994</v>
      </c>
      <c r="I269" s="169"/>
      <c r="J269" s="169"/>
      <c r="K269" s="169">
        <f t="shared" si="114"/>
        <v>12280357.770000001</v>
      </c>
      <c r="L269" s="169">
        <f t="shared" si="114"/>
        <v>76573.95</v>
      </c>
      <c r="M269" s="169">
        <f t="shared" si="114"/>
        <v>7429658.459999999</v>
      </c>
      <c r="N269" s="169">
        <f t="shared" si="114"/>
        <v>4927273.2600000007</v>
      </c>
      <c r="O269" s="169">
        <f t="shared" si="115"/>
        <v>44062.189999999944</v>
      </c>
      <c r="P269" s="169">
        <f t="shared" si="115"/>
        <v>73055366.030000001</v>
      </c>
      <c r="Q269" s="169">
        <f t="shared" si="115"/>
        <v>73099428.219999999</v>
      </c>
      <c r="R269" s="169">
        <f t="shared" si="116"/>
        <v>11724978.92</v>
      </c>
      <c r="S269" s="169">
        <f t="shared" si="116"/>
        <v>9221083.5899999999</v>
      </c>
      <c r="T269" s="169">
        <f t="shared" si="116"/>
        <v>-3344976.720000138</v>
      </c>
      <c r="U269" s="169">
        <f t="shared" si="117"/>
        <v>1795217.6299998639</v>
      </c>
      <c r="V269" s="169">
        <f t="shared" si="118"/>
        <v>350276.88179500145</v>
      </c>
      <c r="W269" s="267">
        <f t="shared" si="118"/>
        <v>285220.05</v>
      </c>
      <c r="X269" s="169">
        <f t="shared" si="118"/>
        <v>0</v>
      </c>
      <c r="Y269" s="169">
        <f t="shared" si="118"/>
        <v>559489.04</v>
      </c>
      <c r="Z269" s="169">
        <f t="shared" si="119"/>
        <v>0</v>
      </c>
      <c r="AA269" s="169">
        <f t="shared" si="120"/>
        <v>0</v>
      </c>
      <c r="AB269" s="169">
        <f t="shared" si="121"/>
        <v>0</v>
      </c>
      <c r="AC269" s="169">
        <f t="shared" si="121"/>
        <v>0</v>
      </c>
      <c r="AD269" s="169">
        <f t="shared" si="122"/>
        <v>0</v>
      </c>
      <c r="AE269" s="169">
        <f t="shared" si="122"/>
        <v>0</v>
      </c>
      <c r="AF269" s="169">
        <f t="shared" si="123"/>
        <v>0</v>
      </c>
      <c r="AG269" s="169">
        <f t="shared" si="123"/>
        <v>0</v>
      </c>
      <c r="AH269" s="169">
        <f t="shared" si="124"/>
        <v>0</v>
      </c>
      <c r="AI269" s="169">
        <f t="shared" si="124"/>
        <v>127415.19</v>
      </c>
      <c r="AJ269" s="169">
        <f t="shared" si="124"/>
        <v>4788503.0572874481</v>
      </c>
      <c r="AK269" s="169">
        <f t="shared" si="124"/>
        <v>4788503.0572874472</v>
      </c>
      <c r="AM269" s="46">
        <v>2</v>
      </c>
      <c r="AN269" s="46"/>
      <c r="AO269" s="46"/>
      <c r="AP269" s="8"/>
      <c r="AQ269" s="8"/>
      <c r="CA269">
        <v>4256040.6293623904</v>
      </c>
      <c r="CB269" s="8">
        <f t="shared" si="126"/>
        <v>532462.42792505678</v>
      </c>
      <c r="CC269">
        <v>4494957.9766483912</v>
      </c>
      <c r="CD269">
        <f t="shared" si="127"/>
        <v>238917.34728600085</v>
      </c>
    </row>
    <row r="270" spans="1:82" x14ac:dyDescent="0.2">
      <c r="A270" s="85"/>
      <c r="B270" s="334">
        <f t="shared" si="125"/>
        <v>2012</v>
      </c>
      <c r="C270" s="169">
        <f t="shared" si="113"/>
        <v>16936</v>
      </c>
      <c r="D270" s="169">
        <f t="shared" si="113"/>
        <v>0</v>
      </c>
      <c r="E270" s="169">
        <f t="shared" si="113"/>
        <v>7893122.7902307687</v>
      </c>
      <c r="F270" s="169">
        <f t="shared" si="113"/>
        <v>0</v>
      </c>
      <c r="G270" s="169">
        <f t="shared" si="113"/>
        <v>112033.39023076925</v>
      </c>
      <c r="H270" s="169">
        <f t="shared" si="113"/>
        <v>7781089.4000000004</v>
      </c>
      <c r="I270" s="169"/>
      <c r="J270" s="169"/>
      <c r="K270" s="169">
        <f t="shared" si="114"/>
        <v>12500100</v>
      </c>
      <c r="L270" s="169">
        <f t="shared" si="114"/>
        <v>146203.94</v>
      </c>
      <c r="M270" s="169">
        <f t="shared" si="114"/>
        <v>7678211.6799999997</v>
      </c>
      <c r="N270" s="169">
        <f t="shared" si="114"/>
        <v>4968092.26</v>
      </c>
      <c r="O270" s="169">
        <f t="shared" si="115"/>
        <v>146939.90999999992</v>
      </c>
      <c r="P270" s="169">
        <f t="shared" si="115"/>
        <v>68104209.769999996</v>
      </c>
      <c r="Q270" s="169">
        <f t="shared" si="115"/>
        <v>68251149.679999992</v>
      </c>
      <c r="R270" s="169">
        <f t="shared" si="116"/>
        <v>8533307.3100000005</v>
      </c>
      <c r="S270" s="169">
        <f t="shared" si="116"/>
        <v>3309808.9799999995</v>
      </c>
      <c r="T270" s="169">
        <f t="shared" si="116"/>
        <v>-5730793.4900000002</v>
      </c>
      <c r="U270" s="169">
        <f t="shared" si="117"/>
        <v>1287922.4699998638</v>
      </c>
      <c r="V270" s="169">
        <f t="shared" si="118"/>
        <v>156292.78008431071</v>
      </c>
      <c r="W270" s="267">
        <f t="shared" si="118"/>
        <v>108511.05</v>
      </c>
      <c r="X270" s="169">
        <f t="shared" si="118"/>
        <v>0</v>
      </c>
      <c r="Y270" s="169">
        <f t="shared" si="118"/>
        <v>3967845.2699999996</v>
      </c>
      <c r="Z270" s="169">
        <f t="shared" si="119"/>
        <v>0</v>
      </c>
      <c r="AA270" s="169">
        <f t="shared" si="120"/>
        <v>0</v>
      </c>
      <c r="AB270" s="169">
        <f t="shared" si="121"/>
        <v>0</v>
      </c>
      <c r="AC270" s="169">
        <f t="shared" si="121"/>
        <v>0</v>
      </c>
      <c r="AD270" s="169">
        <f t="shared" si="122"/>
        <v>0</v>
      </c>
      <c r="AE270" s="169">
        <f t="shared" si="122"/>
        <v>0</v>
      </c>
      <c r="AF270" s="169">
        <f t="shared" si="123"/>
        <v>0</v>
      </c>
      <c r="AG270" s="169">
        <f t="shared" si="123"/>
        <v>0</v>
      </c>
      <c r="AH270" s="169">
        <f t="shared" si="124"/>
        <v>0</v>
      </c>
      <c r="AI270" s="169">
        <f t="shared" si="124"/>
        <v>68188.710000000006</v>
      </c>
      <c r="AJ270" s="169">
        <f t="shared" si="124"/>
        <v>10143664.690315081</v>
      </c>
      <c r="AK270" s="169">
        <f t="shared" si="124"/>
        <v>10143664.690315081</v>
      </c>
      <c r="AM270" s="46">
        <v>2</v>
      </c>
      <c r="AN270" s="46"/>
      <c r="AO270" s="46"/>
      <c r="AP270" s="8"/>
      <c r="AQ270" s="8"/>
      <c r="CA270">
        <v>3943638.6854913458</v>
      </c>
      <c r="CB270" s="8">
        <f t="shared" si="126"/>
        <v>6200026.004823735</v>
      </c>
      <c r="CC270">
        <v>4239105.5471353456</v>
      </c>
      <c r="CD270">
        <f t="shared" si="127"/>
        <v>295466.86164399981</v>
      </c>
    </row>
    <row r="271" spans="1:82" x14ac:dyDescent="0.2">
      <c r="B271" s="334">
        <f t="shared" si="125"/>
        <v>2013</v>
      </c>
      <c r="C271" s="169">
        <f t="shared" si="113"/>
        <v>0</v>
      </c>
      <c r="D271" s="169">
        <f t="shared" si="113"/>
        <v>0</v>
      </c>
      <c r="E271" s="169">
        <f t="shared" si="113"/>
        <v>7400846.5332923075</v>
      </c>
      <c r="F271" s="169">
        <f t="shared" si="113"/>
        <v>0</v>
      </c>
      <c r="G271" s="169">
        <f t="shared" si="113"/>
        <v>94636.023292307684</v>
      </c>
      <c r="H271" s="169">
        <f t="shared" si="113"/>
        <v>7306210.5100000007</v>
      </c>
      <c r="I271" s="169"/>
      <c r="J271" s="169"/>
      <c r="K271" s="169">
        <f t="shared" si="114"/>
        <v>11936750</v>
      </c>
      <c r="L271" s="169">
        <f t="shared" si="114"/>
        <v>78492</v>
      </c>
      <c r="M271" s="169">
        <f t="shared" si="114"/>
        <v>7453150.4199999999</v>
      </c>
      <c r="N271" s="169">
        <f t="shared" si="114"/>
        <v>4562091.580000001</v>
      </c>
      <c r="O271" s="169">
        <f t="shared" si="115"/>
        <v>0</v>
      </c>
      <c r="P271" s="169">
        <f t="shared" si="115"/>
        <v>63542118.189999998</v>
      </c>
      <c r="Q271" s="169">
        <f t="shared" si="115"/>
        <v>63542118.189999998</v>
      </c>
      <c r="R271" s="169">
        <f t="shared" si="116"/>
        <v>4908532.3599999994</v>
      </c>
      <c r="S271" s="169">
        <f t="shared" si="116"/>
        <v>3826635.0199999809</v>
      </c>
      <c r="T271" s="169">
        <f t="shared" si="116"/>
        <v>-2101030.7300000535</v>
      </c>
      <c r="U271" s="169">
        <f t="shared" si="117"/>
        <v>268789.07999982964</v>
      </c>
      <c r="V271" s="169">
        <f t="shared" si="118"/>
        <v>89770.396163031255</v>
      </c>
      <c r="W271" s="267">
        <f t="shared" si="118"/>
        <v>37127.35</v>
      </c>
      <c r="X271" s="169">
        <f t="shared" si="118"/>
        <v>0</v>
      </c>
      <c r="Y271" s="169">
        <f t="shared" si="118"/>
        <v>7028217.6400000006</v>
      </c>
      <c r="Z271" s="169">
        <f t="shared" si="119"/>
        <v>0</v>
      </c>
      <c r="AA271" s="169">
        <f t="shared" si="120"/>
        <v>0</v>
      </c>
      <c r="AB271" s="169">
        <f t="shared" si="121"/>
        <v>0</v>
      </c>
      <c r="AC271" s="169">
        <f t="shared" si="121"/>
        <v>0</v>
      </c>
      <c r="AD271" s="169">
        <f t="shared" si="122"/>
        <v>0</v>
      </c>
      <c r="AE271" s="169">
        <f t="shared" si="122"/>
        <v>0</v>
      </c>
      <c r="AF271" s="169">
        <f t="shared" si="123"/>
        <v>0</v>
      </c>
      <c r="AG271" s="169">
        <f t="shared" si="123"/>
        <v>0</v>
      </c>
      <c r="AH271" s="169">
        <f t="shared" si="124"/>
        <v>0</v>
      </c>
      <c r="AI271" s="169">
        <f t="shared" si="124"/>
        <v>95021.030000000013</v>
      </c>
      <c r="AJ271" s="169">
        <f t="shared" si="124"/>
        <v>9445803.1694553923</v>
      </c>
      <c r="AK271" s="169">
        <f t="shared" si="124"/>
        <v>9445803.1694553923</v>
      </c>
      <c r="AM271" s="46">
        <v>1</v>
      </c>
      <c r="AN271" s="46"/>
      <c r="AO271" s="46"/>
      <c r="AP271" s="8"/>
      <c r="AQ271" s="8"/>
      <c r="CA271">
        <v>3166344.0185349118</v>
      </c>
      <c r="CB271" s="8">
        <f t="shared" si="126"/>
        <v>6279459.1509204805</v>
      </c>
      <c r="CC271">
        <v>3680855.9704029118</v>
      </c>
      <c r="CD271">
        <f t="shared" si="127"/>
        <v>514511.95186799997</v>
      </c>
    </row>
    <row r="272" spans="1:82" x14ac:dyDescent="0.2">
      <c r="B272" s="334">
        <f t="shared" si="125"/>
        <v>2014</v>
      </c>
      <c r="C272" s="169">
        <f t="shared" si="113"/>
        <v>0</v>
      </c>
      <c r="D272" s="169">
        <f t="shared" si="113"/>
        <v>0</v>
      </c>
      <c r="E272" s="169">
        <f t="shared" si="113"/>
        <v>6877305.3317230763</v>
      </c>
      <c r="F272" s="169">
        <f t="shared" si="113"/>
        <v>0</v>
      </c>
      <c r="G272" s="169">
        <f t="shared" si="113"/>
        <v>76909.991723076935</v>
      </c>
      <c r="H272" s="169">
        <f t="shared" si="113"/>
        <v>6800395.3399999999</v>
      </c>
      <c r="I272" s="169"/>
      <c r="J272" s="169"/>
      <c r="K272" s="169">
        <f t="shared" si="114"/>
        <v>11098375</v>
      </c>
      <c r="L272" s="169">
        <f t="shared" si="114"/>
        <v>417226.16000000003</v>
      </c>
      <c r="M272" s="169">
        <f t="shared" si="114"/>
        <v>6793314.3899999997</v>
      </c>
      <c r="N272" s="169">
        <f t="shared" si="114"/>
        <v>4722286.7699999996</v>
      </c>
      <c r="O272" s="169">
        <f t="shared" si="115"/>
        <v>7080.9500000000562</v>
      </c>
      <c r="P272" s="169">
        <f t="shared" si="115"/>
        <v>58819831.419999987</v>
      </c>
      <c r="Q272" s="169">
        <f t="shared" si="115"/>
        <v>58826912.36999999</v>
      </c>
      <c r="R272" s="169">
        <f t="shared" si="116"/>
        <v>4197420.3099999996</v>
      </c>
      <c r="S272" s="169">
        <f t="shared" si="116"/>
        <v>4395205.6300000269</v>
      </c>
      <c r="T272" s="169">
        <f t="shared" si="116"/>
        <v>128849.64000010298</v>
      </c>
      <c r="U272" s="169">
        <f t="shared" si="117"/>
        <v>199853.39999990608</v>
      </c>
      <c r="V272" s="169">
        <f t="shared" si="118"/>
        <v>48141.048984403897</v>
      </c>
      <c r="W272" s="267">
        <f t="shared" si="118"/>
        <v>33974.82</v>
      </c>
      <c r="X272" s="169">
        <f t="shared" si="118"/>
        <v>0</v>
      </c>
      <c r="Y272" s="169">
        <f t="shared" si="118"/>
        <v>6900954.6899999799</v>
      </c>
      <c r="Z272" s="169">
        <f t="shared" si="119"/>
        <v>0</v>
      </c>
      <c r="AA272" s="169">
        <f t="shared" si="120"/>
        <v>0</v>
      </c>
      <c r="AB272" s="169">
        <f t="shared" si="121"/>
        <v>0</v>
      </c>
      <c r="AC272" s="169">
        <f t="shared" si="121"/>
        <v>0</v>
      </c>
      <c r="AD272" s="169">
        <f t="shared" si="122"/>
        <v>0</v>
      </c>
      <c r="AE272" s="169">
        <f t="shared" si="122"/>
        <v>0</v>
      </c>
      <c r="AF272" s="169">
        <f t="shared" si="123"/>
        <v>0</v>
      </c>
      <c r="AG272" s="169">
        <f t="shared" si="123"/>
        <v>0</v>
      </c>
      <c r="AH272" s="169">
        <f t="shared" si="124"/>
        <v>0</v>
      </c>
      <c r="AI272" s="169">
        <f t="shared" si="124"/>
        <v>82769.200000000012</v>
      </c>
      <c r="AJ272" s="169">
        <f t="shared" si="124"/>
        <v>7013900.1107073575</v>
      </c>
      <c r="AK272" s="169">
        <f t="shared" si="124"/>
        <v>7013900.1107073575</v>
      </c>
      <c r="AM272" s="46">
        <v>2</v>
      </c>
      <c r="AN272" s="46"/>
      <c r="AO272" s="46"/>
      <c r="AP272" s="8"/>
      <c r="AQ272" s="8"/>
      <c r="CA272">
        <v>2988206.3890489042</v>
      </c>
      <c r="CB272" s="8">
        <f t="shared" si="126"/>
        <v>4025693.7216584533</v>
      </c>
      <c r="CC272">
        <v>3486235.9141469048</v>
      </c>
      <c r="CD272">
        <f t="shared" si="127"/>
        <v>498029.52509800065</v>
      </c>
    </row>
    <row r="273" spans="2:82" x14ac:dyDescent="0.2">
      <c r="B273" s="334">
        <f t="shared" si="125"/>
        <v>2015</v>
      </c>
      <c r="C273" s="169">
        <f t="shared" si="113"/>
        <v>0</v>
      </c>
      <c r="D273" s="169">
        <f t="shared" si="113"/>
        <v>0</v>
      </c>
      <c r="E273" s="169">
        <f t="shared" si="113"/>
        <v>6321160.073938462</v>
      </c>
      <c r="F273" s="169">
        <f t="shared" si="113"/>
        <v>0</v>
      </c>
      <c r="G273" s="169">
        <f t="shared" si="113"/>
        <v>58388.103938461536</v>
      </c>
      <c r="H273" s="169">
        <f t="shared" si="113"/>
        <v>6262771.9700000007</v>
      </c>
      <c r="I273" s="169"/>
      <c r="J273" s="169"/>
      <c r="K273" s="169">
        <f t="shared" si="114"/>
        <v>11223962.310000001</v>
      </c>
      <c r="L273" s="169">
        <f t="shared" si="114"/>
        <v>505592.66000000003</v>
      </c>
      <c r="M273" s="169">
        <f t="shared" si="114"/>
        <v>6269852.9200000009</v>
      </c>
      <c r="N273" s="169">
        <f t="shared" si="114"/>
        <v>5459702.0499999998</v>
      </c>
      <c r="O273" s="169">
        <f t="shared" si="115"/>
        <v>0</v>
      </c>
      <c r="P273" s="169">
        <f t="shared" si="115"/>
        <v>53360129.36999999</v>
      </c>
      <c r="Q273" s="169">
        <f t="shared" si="115"/>
        <v>53360129.36999999</v>
      </c>
      <c r="R273" s="169">
        <f t="shared" si="116"/>
        <v>4508403.5200000005</v>
      </c>
      <c r="S273" s="169">
        <f t="shared" si="116"/>
        <v>5726426.1811999995</v>
      </c>
      <c r="T273" s="169">
        <f t="shared" si="116"/>
        <v>1268415.9099999843</v>
      </c>
      <c r="U273" s="169">
        <f t="shared" si="117"/>
        <v>250246.64879989007</v>
      </c>
      <c r="V273" s="169">
        <f t="shared" si="118"/>
        <v>45150.680133387454</v>
      </c>
      <c r="W273" s="267">
        <f t="shared" si="118"/>
        <v>32739.089999999997</v>
      </c>
      <c r="X273" s="169">
        <f t="shared" si="118"/>
        <v>0</v>
      </c>
      <c r="Y273" s="169">
        <f t="shared" si="118"/>
        <v>6715558.7599999746</v>
      </c>
      <c r="Z273" s="169">
        <f t="shared" si="119"/>
        <v>0</v>
      </c>
      <c r="AA273" s="169">
        <f t="shared" si="120"/>
        <v>0</v>
      </c>
      <c r="AB273" s="169">
        <f t="shared" si="121"/>
        <v>0</v>
      </c>
      <c r="AC273" s="169">
        <f t="shared" si="121"/>
        <v>0</v>
      </c>
      <c r="AD273" s="169">
        <f t="shared" si="122"/>
        <v>0</v>
      </c>
      <c r="AE273" s="169">
        <f t="shared" si="122"/>
        <v>0</v>
      </c>
      <c r="AF273" s="169">
        <f t="shared" si="123"/>
        <v>0</v>
      </c>
      <c r="AG273" s="169">
        <f t="shared" si="123"/>
        <v>0</v>
      </c>
      <c r="AH273" s="169">
        <f t="shared" si="124"/>
        <v>0</v>
      </c>
      <c r="AI273" s="169">
        <f t="shared" si="124"/>
        <v>98368.129999999976</v>
      </c>
      <c r="AJ273" s="169">
        <f t="shared" si="124"/>
        <v>5681788.8540718397</v>
      </c>
      <c r="AK273" s="169">
        <f t="shared" si="124"/>
        <v>5681788.8540718397</v>
      </c>
      <c r="AM273" s="46">
        <v>2</v>
      </c>
      <c r="AN273" s="46"/>
      <c r="AO273" s="46"/>
      <c r="AP273" s="8"/>
      <c r="AQ273" s="8"/>
      <c r="CA273">
        <v>2793889.1310330401</v>
      </c>
      <c r="CB273" s="8">
        <f t="shared" si="126"/>
        <v>2887899.7230387996</v>
      </c>
      <c r="CC273">
        <v>3273038.7555660405</v>
      </c>
      <c r="CD273">
        <f t="shared" si="127"/>
        <v>479149.6245330004</v>
      </c>
    </row>
    <row r="274" spans="2:82" x14ac:dyDescent="0.2">
      <c r="B274" s="334">
        <f t="shared" si="125"/>
        <v>2016</v>
      </c>
      <c r="C274" s="169">
        <f t="shared" si="113"/>
        <v>0</v>
      </c>
      <c r="D274" s="169">
        <f t="shared" si="113"/>
        <v>0</v>
      </c>
      <c r="E274" s="169">
        <f t="shared" si="113"/>
        <v>5662043.7385692308</v>
      </c>
      <c r="F274" s="169">
        <f t="shared" si="113"/>
        <v>0</v>
      </c>
      <c r="G274" s="169">
        <f t="shared" si="113"/>
        <v>39216.468569230776</v>
      </c>
      <c r="H274" s="169">
        <f t="shared" si="113"/>
        <v>5622827.2700000005</v>
      </c>
      <c r="I274" s="169"/>
      <c r="J274" s="169"/>
      <c r="K274" s="169">
        <f t="shared" si="114"/>
        <v>11562986.390000001</v>
      </c>
      <c r="L274" s="169">
        <f t="shared" si="114"/>
        <v>585600.62000000011</v>
      </c>
      <c r="M274" s="169">
        <f t="shared" si="114"/>
        <v>5622827.2700000005</v>
      </c>
      <c r="N274" s="169">
        <f t="shared" si="114"/>
        <v>6525759.7399999993</v>
      </c>
      <c r="O274" s="169">
        <f t="shared" si="115"/>
        <v>0</v>
      </c>
      <c r="P274" s="169">
        <f t="shared" si="115"/>
        <v>46834369.630000003</v>
      </c>
      <c r="Q274" s="169">
        <f t="shared" si="115"/>
        <v>46834369.630000003</v>
      </c>
      <c r="R274" s="169">
        <f t="shared" si="116"/>
        <v>5666528.0300000012</v>
      </c>
      <c r="S274" s="169">
        <f t="shared" si="116"/>
        <v>6394569.3300000001</v>
      </c>
      <c r="T274" s="169">
        <f t="shared" si="116"/>
        <v>779110.57</v>
      </c>
      <c r="U274" s="169">
        <f t="shared" si="117"/>
        <v>301315.91879989021</v>
      </c>
      <c r="V274" s="169">
        <f t="shared" si="118"/>
        <v>52960.866726116168</v>
      </c>
      <c r="W274" s="267">
        <f t="shared" si="118"/>
        <v>33172.170000000006</v>
      </c>
      <c r="X274" s="169">
        <f t="shared" si="118"/>
        <v>0</v>
      </c>
      <c r="Y274" s="169">
        <f t="shared" si="118"/>
        <v>5896666.1600000011</v>
      </c>
      <c r="Z274" s="169">
        <f t="shared" si="119"/>
        <v>0</v>
      </c>
      <c r="AA274" s="169">
        <f t="shared" si="120"/>
        <v>0</v>
      </c>
      <c r="AB274" s="169">
        <f t="shared" si="121"/>
        <v>0</v>
      </c>
      <c r="AC274" s="169">
        <f t="shared" si="121"/>
        <v>0</v>
      </c>
      <c r="AD274" s="169">
        <f t="shared" si="122"/>
        <v>0</v>
      </c>
      <c r="AE274" s="169">
        <f t="shared" si="122"/>
        <v>0</v>
      </c>
      <c r="AF274" s="169">
        <f t="shared" si="123"/>
        <v>0</v>
      </c>
      <c r="AG274" s="169">
        <f t="shared" si="123"/>
        <v>0</v>
      </c>
      <c r="AH274" s="169">
        <f t="shared" si="124"/>
        <v>0</v>
      </c>
      <c r="AI274" s="169">
        <f t="shared" si="124"/>
        <v>62226.25</v>
      </c>
      <c r="AJ274" s="169">
        <f t="shared" si="124"/>
        <v>5305131.3452953463</v>
      </c>
      <c r="AK274" s="169">
        <f t="shared" si="124"/>
        <v>5305131.3452953463</v>
      </c>
      <c r="AM274" s="46">
        <v>2</v>
      </c>
      <c r="AN274" s="46"/>
      <c r="AO274" s="46"/>
      <c r="AP274" s="8"/>
      <c r="AQ274" s="8"/>
      <c r="CA274">
        <v>2614582.7200956214</v>
      </c>
      <c r="CB274" s="8">
        <f t="shared" si="126"/>
        <v>2690548.6251997249</v>
      </c>
      <c r="CC274">
        <v>3078354.8789279545</v>
      </c>
      <c r="CD274">
        <f t="shared" si="127"/>
        <v>463772.15883233305</v>
      </c>
    </row>
    <row r="275" spans="2:82" x14ac:dyDescent="0.2">
      <c r="B275" s="334">
        <f t="shared" si="125"/>
        <v>2017</v>
      </c>
      <c r="C275" s="169">
        <f t="shared" si="113"/>
        <v>0</v>
      </c>
      <c r="D275" s="169">
        <f t="shared" si="113"/>
        <v>0</v>
      </c>
      <c r="E275" s="169">
        <f t="shared" si="113"/>
        <v>4957804.868276923</v>
      </c>
      <c r="F275" s="169">
        <f t="shared" si="113"/>
        <v>0</v>
      </c>
      <c r="G275" s="169">
        <f t="shared" si="113"/>
        <v>22140.468276923086</v>
      </c>
      <c r="H275" s="169">
        <f t="shared" si="113"/>
        <v>4935664.4000000004</v>
      </c>
      <c r="I275" s="169"/>
      <c r="J275" s="169"/>
      <c r="K275" s="169">
        <f t="shared" si="114"/>
        <v>10674288.190000001</v>
      </c>
      <c r="L275" s="169">
        <f t="shared" si="114"/>
        <v>49546.47</v>
      </c>
      <c r="M275" s="169">
        <f t="shared" si="114"/>
        <v>4935664.4000000004</v>
      </c>
      <c r="N275" s="169">
        <f t="shared" si="114"/>
        <v>5788170.2600000007</v>
      </c>
      <c r="O275" s="169">
        <f t="shared" si="115"/>
        <v>0</v>
      </c>
      <c r="P275" s="169">
        <f t="shared" si="115"/>
        <v>41046199.370000005</v>
      </c>
      <c r="Q275" s="169">
        <f t="shared" si="115"/>
        <v>41046199.370000005</v>
      </c>
      <c r="R275" s="169">
        <f t="shared" si="116"/>
        <v>5002993.9000000004</v>
      </c>
      <c r="S275" s="169">
        <f t="shared" si="116"/>
        <v>4990300.1999999993</v>
      </c>
      <c r="T275" s="169">
        <f t="shared" si="116"/>
        <v>-69602.779999999679</v>
      </c>
      <c r="U275" s="169">
        <f t="shared" si="117"/>
        <v>244406.83879989036</v>
      </c>
      <c r="V275" s="169">
        <f t="shared" si="118"/>
        <v>65144.943018551799</v>
      </c>
      <c r="W275" s="267">
        <f t="shared" si="118"/>
        <v>23197.71456620545</v>
      </c>
      <c r="X275" s="169">
        <f t="shared" si="118"/>
        <v>0</v>
      </c>
      <c r="Y275" s="169">
        <f t="shared" si="118"/>
        <v>5671669.1399999997</v>
      </c>
      <c r="Z275" s="169">
        <f t="shared" si="119"/>
        <v>0</v>
      </c>
      <c r="AA275" s="169">
        <f t="shared" si="120"/>
        <v>0</v>
      </c>
      <c r="AB275" s="169">
        <f t="shared" si="121"/>
        <v>0</v>
      </c>
      <c r="AC275" s="169">
        <f t="shared" si="121"/>
        <v>0</v>
      </c>
      <c r="AD275" s="169">
        <f t="shared" si="122"/>
        <v>0</v>
      </c>
      <c r="AE275" s="169">
        <f t="shared" si="122"/>
        <v>0</v>
      </c>
      <c r="AF275" s="169">
        <f t="shared" si="123"/>
        <v>0</v>
      </c>
      <c r="AG275" s="169">
        <f t="shared" si="123"/>
        <v>0</v>
      </c>
      <c r="AH275" s="169">
        <f t="shared" si="124"/>
        <v>0</v>
      </c>
      <c r="AI275" s="169">
        <f t="shared" si="124"/>
        <v>73198.989999999991</v>
      </c>
      <c r="AJ275" s="169">
        <f t="shared" si="124"/>
        <v>5924954.0358616803</v>
      </c>
      <c r="AK275" s="169">
        <f t="shared" si="124"/>
        <v>5924954.0358616812</v>
      </c>
      <c r="AM275" s="46">
        <v>2</v>
      </c>
      <c r="AN275" s="46"/>
      <c r="AO275" s="46"/>
      <c r="AP275" s="8"/>
      <c r="AQ275" s="8"/>
      <c r="CA275">
        <v>2428282.4895543628</v>
      </c>
      <c r="CB275" s="8">
        <f t="shared" si="126"/>
        <v>3496671.5463073184</v>
      </c>
      <c r="CC275">
        <v>2874375.3866480291</v>
      </c>
      <c r="CD275">
        <f t="shared" si="127"/>
        <v>446092.89709366625</v>
      </c>
    </row>
    <row r="276" spans="2:82" x14ac:dyDescent="0.2">
      <c r="B276" s="334">
        <f t="shared" si="125"/>
        <v>2018</v>
      </c>
      <c r="C276" s="169">
        <f t="shared" si="113"/>
        <v>0</v>
      </c>
      <c r="D276" s="169">
        <f t="shared" si="113"/>
        <v>0</v>
      </c>
      <c r="E276" s="169">
        <f t="shared" si="113"/>
        <v>3706462.7041648556</v>
      </c>
      <c r="F276" s="169">
        <f t="shared" si="113"/>
        <v>-548927.35452745284</v>
      </c>
      <c r="G276" s="169">
        <f t="shared" si="113"/>
        <v>6642.5886923076905</v>
      </c>
      <c r="H276" s="169">
        <f t="shared" si="113"/>
        <v>4248747.4700000007</v>
      </c>
      <c r="I276" s="169"/>
      <c r="J276" s="169"/>
      <c r="K276" s="169">
        <f t="shared" si="114"/>
        <v>9775630.1099999994</v>
      </c>
      <c r="L276" s="169">
        <f t="shared" si="114"/>
        <v>997278.65</v>
      </c>
      <c r="M276" s="169">
        <f t="shared" si="114"/>
        <v>4248747.4700000007</v>
      </c>
      <c r="N276" s="169">
        <f t="shared" si="114"/>
        <v>6524161.29</v>
      </c>
      <c r="O276" s="169">
        <f t="shared" si="115"/>
        <v>0</v>
      </c>
      <c r="P276" s="169">
        <f t="shared" si="115"/>
        <v>34522038.080000006</v>
      </c>
      <c r="Q276" s="169">
        <f t="shared" si="115"/>
        <v>34522038.080000006</v>
      </c>
      <c r="R276" s="169">
        <f t="shared" si="116"/>
        <v>4368411.08</v>
      </c>
      <c r="S276" s="169">
        <f t="shared" si="116"/>
        <v>4685991.74</v>
      </c>
      <c r="T276" s="169">
        <f t="shared" si="116"/>
        <v>280557.05999999994</v>
      </c>
      <c r="U276" s="169">
        <f t="shared" si="117"/>
        <v>207383.23879989015</v>
      </c>
      <c r="V276" s="169">
        <f t="shared" si="118"/>
        <v>45916.37895088255</v>
      </c>
      <c r="W276" s="267">
        <f t="shared" si="118"/>
        <v>23405.550000000003</v>
      </c>
      <c r="X276" s="169">
        <f t="shared" si="118"/>
        <v>0</v>
      </c>
      <c r="Y276" s="169">
        <f t="shared" si="118"/>
        <v>5414159.1500000004</v>
      </c>
      <c r="Z276" s="169">
        <f t="shared" si="119"/>
        <v>0</v>
      </c>
      <c r="AA276" s="169">
        <f t="shared" si="120"/>
        <v>0</v>
      </c>
      <c r="AB276" s="169">
        <f t="shared" si="121"/>
        <v>0</v>
      </c>
      <c r="AC276" s="169">
        <f t="shared" si="121"/>
        <v>0</v>
      </c>
      <c r="AD276" s="169">
        <f t="shared" si="122"/>
        <v>0</v>
      </c>
      <c r="AE276" s="169">
        <f t="shared" si="122"/>
        <v>0</v>
      </c>
      <c r="AF276" s="169">
        <f t="shared" si="123"/>
        <v>0</v>
      </c>
      <c r="AG276" s="169">
        <f t="shared" si="123"/>
        <v>0</v>
      </c>
      <c r="AH276" s="169">
        <f t="shared" si="124"/>
        <v>0</v>
      </c>
      <c r="AI276" s="169">
        <f t="shared" si="124"/>
        <v>90720.41</v>
      </c>
      <c r="AJ276" s="169">
        <f t="shared" si="124"/>
        <v>4751359.663115738</v>
      </c>
      <c r="AK276" s="169">
        <f t="shared" si="124"/>
        <v>4751359.663115738</v>
      </c>
      <c r="AM276" s="46">
        <v>2</v>
      </c>
      <c r="AN276" s="46"/>
      <c r="AO276" s="46"/>
      <c r="AP276" s="8"/>
      <c r="AQ276" s="8"/>
      <c r="CA276">
        <v>2245581.5186973498</v>
      </c>
      <c r="CB276" s="8">
        <f t="shared" si="126"/>
        <v>2505778.1444183881</v>
      </c>
      <c r="CC276">
        <v>2677380.76445605</v>
      </c>
      <c r="CD276">
        <f t="shared" si="127"/>
        <v>431799.24575870018</v>
      </c>
    </row>
    <row r="277" spans="2:82" x14ac:dyDescent="0.2">
      <c r="B277" s="334">
        <f t="shared" si="125"/>
        <v>2019</v>
      </c>
      <c r="C277" s="169">
        <f t="shared" ref="C277:H287" si="128">SUMIF($A$11:$A$264,$B277,C$11:C$264)</f>
        <v>0</v>
      </c>
      <c r="D277" s="169">
        <f t="shared" si="128"/>
        <v>0</v>
      </c>
      <c r="E277" s="169">
        <f t="shared" si="128"/>
        <v>3166404.2267463128</v>
      </c>
      <c r="F277" s="169">
        <f t="shared" si="128"/>
        <v>-470605.3799459947</v>
      </c>
      <c r="G277" s="169">
        <f t="shared" si="128"/>
        <v>2018.8266923077024</v>
      </c>
      <c r="H277" s="169">
        <f t="shared" si="128"/>
        <v>3634990.7800000003</v>
      </c>
      <c r="I277" s="169"/>
      <c r="J277" s="169"/>
      <c r="K277" s="169">
        <f t="shared" si="114"/>
        <v>9894254.5600000005</v>
      </c>
      <c r="L277" s="169">
        <f t="shared" si="114"/>
        <v>1302883.76</v>
      </c>
      <c r="M277" s="169">
        <f t="shared" si="114"/>
        <v>3634990.7800000003</v>
      </c>
      <c r="N277" s="169">
        <f t="shared" si="114"/>
        <v>7562147.54</v>
      </c>
      <c r="O277" s="169">
        <f t="shared" si="115"/>
        <v>0</v>
      </c>
      <c r="P277" s="169">
        <f t="shared" si="115"/>
        <v>26959890.540000003</v>
      </c>
      <c r="Q277" s="169">
        <f t="shared" si="115"/>
        <v>26959890.540000003</v>
      </c>
      <c r="R277" s="169">
        <f t="shared" si="116"/>
        <v>4381869.5399999991</v>
      </c>
      <c r="S277" s="169">
        <f t="shared" si="116"/>
        <v>4694632.1899999939</v>
      </c>
      <c r="T277" s="169">
        <f t="shared" si="116"/>
        <v>328993.02000000438</v>
      </c>
      <c r="U277" s="169">
        <f t="shared" si="117"/>
        <v>223613.60879990063</v>
      </c>
      <c r="V277" s="169">
        <f t="shared" si="118"/>
        <v>69579.085822518609</v>
      </c>
      <c r="W277" s="267">
        <f t="shared" si="118"/>
        <v>24739.170000000002</v>
      </c>
      <c r="X277" s="169">
        <f t="shared" si="118"/>
        <v>0</v>
      </c>
      <c r="Y277" s="169">
        <f t="shared" si="118"/>
        <v>5330487.8899999997</v>
      </c>
      <c r="Z277" s="169">
        <f t="shared" si="119"/>
        <v>0</v>
      </c>
      <c r="AA277" s="169">
        <f t="shared" si="120"/>
        <v>0</v>
      </c>
      <c r="AB277" s="169">
        <f t="shared" si="121"/>
        <v>0</v>
      </c>
      <c r="AC277" s="169">
        <f t="shared" si="121"/>
        <v>0</v>
      </c>
      <c r="AD277" s="169">
        <f t="shared" si="122"/>
        <v>0</v>
      </c>
      <c r="AE277" s="169">
        <f t="shared" si="122"/>
        <v>0</v>
      </c>
      <c r="AF277" s="169">
        <f t="shared" si="123"/>
        <v>0</v>
      </c>
      <c r="AG277" s="169">
        <f t="shared" si="123"/>
        <v>0</v>
      </c>
      <c r="AH277" s="169">
        <f t="shared" si="124"/>
        <v>0</v>
      </c>
      <c r="AI277" s="169">
        <f t="shared" si="124"/>
        <v>92979.25</v>
      </c>
      <c r="AJ277" s="169">
        <f t="shared" si="124"/>
        <v>4720205.8225688264</v>
      </c>
      <c r="AK277" s="169">
        <f t="shared" si="124"/>
        <v>4720205.8225688273</v>
      </c>
      <c r="AM277" s="46">
        <v>1</v>
      </c>
      <c r="AN277" s="46"/>
      <c r="AO277" s="46"/>
      <c r="AP277" s="8"/>
      <c r="AQ277" s="8"/>
      <c r="CA277">
        <v>380677.77113170282</v>
      </c>
      <c r="CB277" s="8">
        <f t="shared" si="126"/>
        <v>4339528.0514371246</v>
      </c>
      <c r="CC277">
        <v>797387.37981858966</v>
      </c>
      <c r="CD277">
        <f t="shared" si="127"/>
        <v>416709.60868688684</v>
      </c>
    </row>
    <row r="278" spans="2:82" ht="12.75" customHeight="1" x14ac:dyDescent="0.2">
      <c r="B278" s="334">
        <f t="shared" si="125"/>
        <v>2020</v>
      </c>
      <c r="C278" s="169">
        <f t="shared" si="128"/>
        <v>0</v>
      </c>
      <c r="D278" s="169">
        <f t="shared" si="128"/>
        <v>0</v>
      </c>
      <c r="E278" s="169">
        <f t="shared" si="128"/>
        <v>2332235.6701295278</v>
      </c>
      <c r="F278" s="169">
        <f t="shared" si="128"/>
        <v>-347112.43617916503</v>
      </c>
      <c r="G278" s="169">
        <f t="shared" si="128"/>
        <v>421.64630869229961</v>
      </c>
      <c r="H278" s="169">
        <f t="shared" si="128"/>
        <v>2678926.4600000004</v>
      </c>
      <c r="I278" s="169"/>
      <c r="J278" s="169"/>
      <c r="K278" s="169">
        <f t="shared" si="114"/>
        <v>9921408.2300000004</v>
      </c>
      <c r="L278" s="169">
        <f t="shared" si="114"/>
        <v>170323.03</v>
      </c>
      <c r="M278" s="169">
        <f t="shared" si="114"/>
        <v>2696517.0200000005</v>
      </c>
      <c r="N278" s="169">
        <f t="shared" si="114"/>
        <v>7395214.2399999993</v>
      </c>
      <c r="O278" s="169">
        <f t="shared" si="115"/>
        <v>0</v>
      </c>
      <c r="P278" s="169">
        <f t="shared" si="115"/>
        <v>19548547.580000009</v>
      </c>
      <c r="Q278" s="169">
        <f t="shared" si="115"/>
        <v>19548547.580000009</v>
      </c>
      <c r="R278" s="169">
        <f t="shared" si="116"/>
        <v>4790159.9700000007</v>
      </c>
      <c r="S278" s="169">
        <f t="shared" si="116"/>
        <v>4762200.4900000095</v>
      </c>
      <c r="T278" s="169">
        <f t="shared" si="116"/>
        <v>75778.91120010789</v>
      </c>
      <c r="U278" s="169">
        <f t="shared" si="117"/>
        <v>327352</v>
      </c>
      <c r="V278" s="169">
        <f t="shared" si="118"/>
        <v>72176.402514468995</v>
      </c>
      <c r="W278" s="267">
        <f t="shared" si="118"/>
        <v>13017.359999999999</v>
      </c>
      <c r="X278" s="169">
        <f t="shared" si="118"/>
        <v>0</v>
      </c>
      <c r="Y278" s="169">
        <f t="shared" si="118"/>
        <v>5131292.88</v>
      </c>
      <c r="Z278" s="169">
        <f t="shared" si="119"/>
        <v>0</v>
      </c>
      <c r="AA278" s="169">
        <f t="shared" si="120"/>
        <v>0</v>
      </c>
      <c r="AB278" s="169">
        <f t="shared" si="121"/>
        <v>0</v>
      </c>
      <c r="AC278" s="169">
        <f t="shared" si="121"/>
        <v>0</v>
      </c>
      <c r="AD278" s="169">
        <f t="shared" si="122"/>
        <v>0</v>
      </c>
      <c r="AE278" s="169">
        <f t="shared" si="122"/>
        <v>0</v>
      </c>
      <c r="AF278" s="169">
        <f t="shared" si="123"/>
        <v>0</v>
      </c>
      <c r="AG278" s="169">
        <f t="shared" si="123"/>
        <v>0</v>
      </c>
      <c r="AH278" s="169">
        <f t="shared" si="124"/>
        <v>0</v>
      </c>
      <c r="AI278" s="169">
        <f t="shared" si="124"/>
        <v>60438.447451630069</v>
      </c>
      <c r="AJ278" s="169">
        <f t="shared" si="124"/>
        <v>4854455.3888955191</v>
      </c>
      <c r="AK278" s="169">
        <f t="shared" si="124"/>
        <v>4854455.3888955181</v>
      </c>
      <c r="AM278" s="46">
        <v>2</v>
      </c>
      <c r="AN278" s="46"/>
      <c r="AO278" s="46"/>
      <c r="AP278" s="8"/>
      <c r="AQ278" s="8"/>
      <c r="CA278">
        <v>-1654329.8806339898</v>
      </c>
      <c r="CB278" s="8">
        <f t="shared" si="126"/>
        <v>6508785.2695295084</v>
      </c>
      <c r="CC278">
        <v>-1748243.7678111249</v>
      </c>
      <c r="CD278">
        <f t="shared" si="127"/>
        <v>-93913.887177135097</v>
      </c>
    </row>
    <row r="279" spans="2:82" ht="12.75" customHeight="1" x14ac:dyDescent="0.2">
      <c r="B279" s="334">
        <f t="shared" si="125"/>
        <v>2021</v>
      </c>
      <c r="C279" s="169">
        <f t="shared" si="128"/>
        <v>0</v>
      </c>
      <c r="D279" s="169">
        <f t="shared" si="128"/>
        <v>0</v>
      </c>
      <c r="E279" s="169">
        <f t="shared" si="128"/>
        <v>1662775.2598509165</v>
      </c>
      <c r="F279" s="169">
        <f t="shared" si="128"/>
        <v>-247575.3259440003</v>
      </c>
      <c r="G279" s="169">
        <f t="shared" si="128"/>
        <v>80.305794916666628</v>
      </c>
      <c r="H279" s="169">
        <f t="shared" si="128"/>
        <v>1910270.28</v>
      </c>
      <c r="I279" s="169"/>
      <c r="J279" s="169"/>
      <c r="K279" s="169">
        <f t="shared" si="114"/>
        <v>8098608.0500000007</v>
      </c>
      <c r="L279" s="169">
        <f t="shared" si="114"/>
        <v>0</v>
      </c>
      <c r="M279" s="169">
        <f t="shared" si="114"/>
        <v>1910267.0299999998</v>
      </c>
      <c r="N279" s="169">
        <f t="shared" si="114"/>
        <v>6188341.0199999996</v>
      </c>
      <c r="O279" s="169">
        <f t="shared" si="115"/>
        <v>0</v>
      </c>
      <c r="P279" s="169">
        <f t="shared" si="115"/>
        <v>13359606.390000002</v>
      </c>
      <c r="Q279" s="169">
        <f t="shared" si="115"/>
        <v>13359606.390000002</v>
      </c>
      <c r="R279" s="169">
        <f t="shared" si="116"/>
        <v>3956296</v>
      </c>
      <c r="S279" s="169">
        <f t="shared" si="116"/>
        <v>4010120</v>
      </c>
      <c r="T279" s="169">
        <f t="shared" si="116"/>
        <v>0</v>
      </c>
      <c r="U279" s="169">
        <f t="shared" si="117"/>
        <v>273528</v>
      </c>
      <c r="V279" s="169">
        <f t="shared" si="118"/>
        <v>59058.342875616436</v>
      </c>
      <c r="W279" s="267">
        <f t="shared" si="118"/>
        <v>12618.05</v>
      </c>
      <c r="X279" s="169">
        <f t="shared" si="118"/>
        <v>0</v>
      </c>
      <c r="Y279" s="169">
        <f t="shared" si="118"/>
        <v>4142354.19</v>
      </c>
      <c r="Z279" s="169">
        <f t="shared" si="119"/>
        <v>0</v>
      </c>
      <c r="AA279" s="169">
        <f t="shared" si="120"/>
        <v>0</v>
      </c>
      <c r="AB279" s="169">
        <f t="shared" si="121"/>
        <v>0</v>
      </c>
      <c r="AC279" s="169">
        <f t="shared" si="121"/>
        <v>0</v>
      </c>
      <c r="AD279" s="169">
        <f t="shared" si="122"/>
        <v>0</v>
      </c>
      <c r="AE279" s="169">
        <f t="shared" si="122"/>
        <v>0</v>
      </c>
      <c r="AF279" s="169">
        <f t="shared" si="123"/>
        <v>0</v>
      </c>
      <c r="AG279" s="169">
        <f t="shared" si="123"/>
        <v>0</v>
      </c>
      <c r="AH279" s="169">
        <f t="shared" si="124"/>
        <v>0</v>
      </c>
      <c r="AI279" s="169">
        <f t="shared" si="124"/>
        <v>101581.46054715077</v>
      </c>
      <c r="AJ279" s="169">
        <f t="shared" si="124"/>
        <v>4068117.0232736832</v>
      </c>
      <c r="AK279" s="169">
        <f t="shared" si="124"/>
        <v>4068117.0232736836</v>
      </c>
      <c r="AM279" s="46">
        <v>2</v>
      </c>
      <c r="AN279" s="46"/>
      <c r="AO279" s="46"/>
      <c r="AP279" s="8"/>
      <c r="AQ279" s="8"/>
      <c r="CA279">
        <v>-1583733.5082034005</v>
      </c>
      <c r="CB279" s="8">
        <f t="shared" si="126"/>
        <v>5651850.5314770844</v>
      </c>
      <c r="CC279">
        <v>-3013157.9536127504</v>
      </c>
      <c r="CD279">
        <f t="shared" si="127"/>
        <v>-1429424.4454093499</v>
      </c>
    </row>
    <row r="280" spans="2:82" ht="12.75" hidden="1" customHeight="1" outlineLevel="1" x14ac:dyDescent="0.2">
      <c r="B280" s="334">
        <f t="shared" si="125"/>
        <v>2022</v>
      </c>
      <c r="C280" s="169">
        <f t="shared" si="128"/>
        <v>0</v>
      </c>
      <c r="D280" s="169">
        <f t="shared" si="128"/>
        <v>0</v>
      </c>
      <c r="E280" s="169">
        <f t="shared" si="128"/>
        <v>1065447.1378079997</v>
      </c>
      <c r="F280" s="169">
        <f t="shared" si="128"/>
        <v>-158660.83219200021</v>
      </c>
      <c r="G280" s="169">
        <f t="shared" si="128"/>
        <v>0</v>
      </c>
      <c r="H280" s="169">
        <f t="shared" si="128"/>
        <v>1224107.9700000002</v>
      </c>
      <c r="I280" s="169"/>
      <c r="J280" s="169"/>
      <c r="K280" s="169">
        <f t="shared" si="114"/>
        <v>7266678.3300000001</v>
      </c>
      <c r="L280" s="169">
        <f t="shared" si="114"/>
        <v>0</v>
      </c>
      <c r="M280" s="169">
        <f t="shared" si="114"/>
        <v>1224107.9700000002</v>
      </c>
      <c r="N280" s="169">
        <f t="shared" si="114"/>
        <v>6042570.3599999994</v>
      </c>
      <c r="O280" s="169">
        <f t="shared" si="115"/>
        <v>0</v>
      </c>
      <c r="P280" s="169">
        <f t="shared" si="115"/>
        <v>7317035.25</v>
      </c>
      <c r="Q280" s="169">
        <f t="shared" si="115"/>
        <v>7317035.25</v>
      </c>
      <c r="R280" s="169">
        <f t="shared" si="116"/>
        <v>3549832</v>
      </c>
      <c r="S280" s="169">
        <f t="shared" si="116"/>
        <v>3581384</v>
      </c>
      <c r="T280" s="169">
        <f t="shared" si="116"/>
        <v>0</v>
      </c>
      <c r="U280" s="169">
        <f t="shared" si="117"/>
        <v>241976</v>
      </c>
      <c r="V280" s="169">
        <f t="shared" si="118"/>
        <v>52578.181801643834</v>
      </c>
      <c r="W280" s="267">
        <f t="shared" si="118"/>
        <v>11269.010000000002</v>
      </c>
      <c r="X280" s="169">
        <f t="shared" si="118"/>
        <v>0</v>
      </c>
      <c r="Y280" s="169">
        <f t="shared" si="118"/>
        <v>3716531.7199999997</v>
      </c>
      <c r="Z280" s="169">
        <f t="shared" si="119"/>
        <v>0</v>
      </c>
      <c r="AA280" s="169">
        <f t="shared" si="120"/>
        <v>0</v>
      </c>
      <c r="AB280" s="169">
        <f t="shared" si="121"/>
        <v>0</v>
      </c>
      <c r="AC280" s="169">
        <f t="shared" si="121"/>
        <v>0</v>
      </c>
      <c r="AD280" s="169">
        <f t="shared" si="122"/>
        <v>0</v>
      </c>
      <c r="AE280" s="169">
        <f t="shared" si="122"/>
        <v>0</v>
      </c>
      <c r="AF280" s="169">
        <f t="shared" si="123"/>
        <v>0</v>
      </c>
      <c r="AG280" s="169">
        <f t="shared" si="123"/>
        <v>0</v>
      </c>
      <c r="AH280" s="169">
        <f t="shared" si="124"/>
        <v>0</v>
      </c>
      <c r="AI280" s="169">
        <f t="shared" si="124"/>
        <v>83306.785095538624</v>
      </c>
      <c r="AJ280" s="169">
        <f t="shared" si="124"/>
        <v>3705024.8647051826</v>
      </c>
      <c r="AK280" s="169">
        <f t="shared" si="124"/>
        <v>3705024.8647051821</v>
      </c>
      <c r="AM280" s="46">
        <v>2</v>
      </c>
      <c r="AN280" s="46"/>
      <c r="AO280" s="46"/>
      <c r="AP280" s="8"/>
      <c r="AQ280" s="8"/>
      <c r="CA280">
        <v>-1075439.2605793751</v>
      </c>
      <c r="CB280" s="8">
        <f t="shared" si="126"/>
        <v>4780464.1252845572</v>
      </c>
      <c r="CC280">
        <v>-2455180.6964623658</v>
      </c>
      <c r="CD280">
        <f t="shared" si="127"/>
        <v>-1379741.4358829907</v>
      </c>
    </row>
    <row r="281" spans="2:82" ht="12.75" hidden="1" customHeight="1" outlineLevel="1" x14ac:dyDescent="0.2">
      <c r="B281" s="334">
        <f t="shared" si="125"/>
        <v>2023</v>
      </c>
      <c r="C281" s="169">
        <f t="shared" si="128"/>
        <v>0</v>
      </c>
      <c r="D281" s="169">
        <f t="shared" si="128"/>
        <v>0</v>
      </c>
      <c r="E281" s="169">
        <f t="shared" si="128"/>
        <v>534587.85187199991</v>
      </c>
      <c r="F281" s="169">
        <f t="shared" si="128"/>
        <v>-79608.028128000078</v>
      </c>
      <c r="G281" s="169">
        <f t="shared" si="128"/>
        <v>0</v>
      </c>
      <c r="H281" s="169">
        <f t="shared" si="128"/>
        <v>614195.87999999989</v>
      </c>
      <c r="I281" s="169"/>
      <c r="J281" s="169"/>
      <c r="K281" s="169">
        <f t="shared" si="114"/>
        <v>5177239.4399999995</v>
      </c>
      <c r="L281" s="169">
        <f t="shared" si="114"/>
        <v>0</v>
      </c>
      <c r="M281" s="169">
        <f t="shared" si="114"/>
        <v>614195.87999999989</v>
      </c>
      <c r="N281" s="169">
        <f t="shared" si="114"/>
        <v>4563043.5600000005</v>
      </c>
      <c r="O281" s="169">
        <f t="shared" si="115"/>
        <v>0</v>
      </c>
      <c r="P281" s="169">
        <f t="shared" si="115"/>
        <v>2753991.69</v>
      </c>
      <c r="Q281" s="169">
        <f t="shared" si="115"/>
        <v>2753991.69</v>
      </c>
      <c r="R281" s="169">
        <f t="shared" si="116"/>
        <v>2528800</v>
      </c>
      <c r="S281" s="169">
        <f t="shared" si="116"/>
        <v>2594224</v>
      </c>
      <c r="T281" s="169">
        <f t="shared" si="116"/>
        <v>0</v>
      </c>
      <c r="U281" s="169">
        <f t="shared" si="117"/>
        <v>176552</v>
      </c>
      <c r="V281" s="169">
        <f t="shared" si="118"/>
        <v>38511.382752876714</v>
      </c>
      <c r="W281" s="267">
        <f t="shared" si="118"/>
        <v>8162.86</v>
      </c>
      <c r="X281" s="169">
        <f t="shared" si="118"/>
        <v>0</v>
      </c>
      <c r="Y281" s="169">
        <f t="shared" si="118"/>
        <v>2648309.0700000003</v>
      </c>
      <c r="Z281" s="169">
        <f t="shared" si="119"/>
        <v>0</v>
      </c>
      <c r="AA281" s="169">
        <f t="shared" si="120"/>
        <v>0</v>
      </c>
      <c r="AB281" s="169">
        <f t="shared" si="121"/>
        <v>0</v>
      </c>
      <c r="AC281" s="169">
        <f t="shared" si="121"/>
        <v>0</v>
      </c>
      <c r="AD281" s="169">
        <f t="shared" si="122"/>
        <v>0</v>
      </c>
      <c r="AE281" s="169">
        <f t="shared" si="122"/>
        <v>0</v>
      </c>
      <c r="AF281" s="169">
        <f t="shared" si="123"/>
        <v>0</v>
      </c>
      <c r="AG281" s="169">
        <f t="shared" si="123"/>
        <v>0</v>
      </c>
      <c r="AH281" s="169">
        <f t="shared" si="124"/>
        <v>0</v>
      </c>
      <c r="AI281" s="169">
        <f t="shared" si="124"/>
        <v>54689.401554605793</v>
      </c>
      <c r="AJ281" s="169">
        <f t="shared" si="124"/>
        <v>2670064.6861794828</v>
      </c>
      <c r="AK281" s="169">
        <f t="shared" si="124"/>
        <v>2670064.6861794828</v>
      </c>
      <c r="AM281" s="46">
        <v>2</v>
      </c>
      <c r="AN281" s="46"/>
      <c r="AO281" s="46"/>
      <c r="AP281" s="8"/>
      <c r="AQ281" s="8"/>
      <c r="CA281">
        <v>-728520.32681260072</v>
      </c>
      <c r="CB281" s="8">
        <f t="shared" si="126"/>
        <v>3398585.0129920836</v>
      </c>
      <c r="CC281">
        <v>-2060239.4613503639</v>
      </c>
      <c r="CD281">
        <f t="shared" si="127"/>
        <v>-1331719.1345377632</v>
      </c>
    </row>
    <row r="282" spans="2:82" ht="12.75" hidden="1" customHeight="1" outlineLevel="1" x14ac:dyDescent="0.2">
      <c r="B282" s="334">
        <f t="shared" si="125"/>
        <v>2024</v>
      </c>
      <c r="C282" s="169">
        <f t="shared" si="128"/>
        <v>0</v>
      </c>
      <c r="D282" s="169">
        <f t="shared" si="128"/>
        <v>0</v>
      </c>
      <c r="E282" s="169">
        <f t="shared" si="128"/>
        <v>136798.776484</v>
      </c>
      <c r="F282" s="169">
        <f t="shared" si="128"/>
        <v>-20371.353516000021</v>
      </c>
      <c r="G282" s="169">
        <f t="shared" si="128"/>
        <v>0</v>
      </c>
      <c r="H282" s="169">
        <f t="shared" si="128"/>
        <v>157170.13</v>
      </c>
      <c r="I282" s="169"/>
      <c r="J282" s="169"/>
      <c r="K282" s="169">
        <f t="shared" si="114"/>
        <v>2567442.92</v>
      </c>
      <c r="L282" s="169">
        <f t="shared" si="114"/>
        <v>0</v>
      </c>
      <c r="M282" s="169">
        <f t="shared" si="114"/>
        <v>157170.13</v>
      </c>
      <c r="N282" s="169">
        <f t="shared" si="114"/>
        <v>2410272.79</v>
      </c>
      <c r="O282" s="169">
        <f t="shared" si="115"/>
        <v>0</v>
      </c>
      <c r="P282" s="169">
        <f t="shared" si="115"/>
        <v>343718.89999999997</v>
      </c>
      <c r="Q282" s="169">
        <f t="shared" si="115"/>
        <v>343718.89999999997</v>
      </c>
      <c r="R282" s="169">
        <f t="shared" si="116"/>
        <v>1253496</v>
      </c>
      <c r="S282" s="169">
        <f t="shared" si="116"/>
        <v>1398728</v>
      </c>
      <c r="T282" s="169">
        <f t="shared" si="116"/>
        <v>0</v>
      </c>
      <c r="U282" s="169">
        <f t="shared" si="117"/>
        <v>31320</v>
      </c>
      <c r="V282" s="169">
        <f t="shared" si="118"/>
        <v>20830.49406027397</v>
      </c>
      <c r="W282" s="267">
        <f t="shared" si="118"/>
        <v>4401.17</v>
      </c>
      <c r="X282" s="169">
        <f t="shared" si="118"/>
        <v>0</v>
      </c>
      <c r="Y282" s="169">
        <f t="shared" si="118"/>
        <v>1312929</v>
      </c>
      <c r="Z282" s="169">
        <f t="shared" si="119"/>
        <v>0</v>
      </c>
      <c r="AA282" s="169">
        <f t="shared" si="120"/>
        <v>0</v>
      </c>
      <c r="AB282" s="169">
        <f t="shared" si="121"/>
        <v>0</v>
      </c>
      <c r="AC282" s="169">
        <f t="shared" si="121"/>
        <v>0</v>
      </c>
      <c r="AD282" s="169">
        <f t="shared" si="122"/>
        <v>0</v>
      </c>
      <c r="AE282" s="169">
        <f t="shared" si="122"/>
        <v>0</v>
      </c>
      <c r="AF282" s="169">
        <f t="shared" si="123"/>
        <v>0</v>
      </c>
      <c r="AG282" s="169">
        <f t="shared" si="123"/>
        <v>0</v>
      </c>
      <c r="AH282" s="169">
        <f t="shared" si="124"/>
        <v>0</v>
      </c>
      <c r="AI282" s="169">
        <f t="shared" si="124"/>
        <v>39074.102941288824</v>
      </c>
      <c r="AJ282" s="169">
        <f t="shared" si="124"/>
        <v>1356863.4134855629</v>
      </c>
      <c r="AK282" s="169">
        <f t="shared" si="124"/>
        <v>1356863.4134855629</v>
      </c>
      <c r="AM282" s="46">
        <v>2</v>
      </c>
      <c r="AN282" s="46"/>
      <c r="AO282" s="46"/>
      <c r="AP282" s="8"/>
      <c r="AQ282" s="8"/>
      <c r="CA282">
        <v>-623839.31515968684</v>
      </c>
      <c r="CB282" s="8">
        <f t="shared" si="126"/>
        <v>1980702.7286452497</v>
      </c>
      <c r="CC282">
        <v>-1909027.2763778451</v>
      </c>
      <c r="CD282">
        <f t="shared" si="127"/>
        <v>-1285187.9612181582</v>
      </c>
    </row>
    <row r="283" spans="2:82" ht="12.75" hidden="1" customHeight="1" outlineLevel="1" x14ac:dyDescent="0.2">
      <c r="B283" s="334">
        <f t="shared" si="125"/>
        <v>2025</v>
      </c>
      <c r="C283" s="169">
        <f t="shared" si="128"/>
        <v>0</v>
      </c>
      <c r="D283" s="169">
        <f t="shared" si="128"/>
        <v>0</v>
      </c>
      <c r="E283" s="169">
        <f t="shared" si="128"/>
        <v>13859.653239999998</v>
      </c>
      <c r="F283" s="169">
        <f t="shared" si="128"/>
        <v>-2063.9067600000021</v>
      </c>
      <c r="G283" s="169">
        <f t="shared" si="128"/>
        <v>0</v>
      </c>
      <c r="H283" s="169">
        <f t="shared" si="128"/>
        <v>15923.56</v>
      </c>
      <c r="I283" s="169"/>
      <c r="J283" s="169"/>
      <c r="K283" s="169">
        <f t="shared" si="114"/>
        <v>155592.13</v>
      </c>
      <c r="L283" s="169">
        <f t="shared" si="114"/>
        <v>0</v>
      </c>
      <c r="M283" s="169">
        <f t="shared" si="114"/>
        <v>15923.56</v>
      </c>
      <c r="N283" s="169">
        <f t="shared" si="114"/>
        <v>139668.57</v>
      </c>
      <c r="O283" s="169">
        <f t="shared" si="115"/>
        <v>0</v>
      </c>
      <c r="P283" s="169">
        <f t="shared" si="115"/>
        <v>0</v>
      </c>
      <c r="Q283" s="169">
        <f t="shared" si="115"/>
        <v>0</v>
      </c>
      <c r="R283" s="169">
        <f t="shared" si="116"/>
        <v>76096</v>
      </c>
      <c r="S283" s="169">
        <f t="shared" si="116"/>
        <v>107416</v>
      </c>
      <c r="T283" s="169">
        <f t="shared" si="116"/>
        <v>0</v>
      </c>
      <c r="U283" s="169">
        <f t="shared" si="117"/>
        <v>0</v>
      </c>
      <c r="V283" s="169">
        <f t="shared" si="118"/>
        <v>1688.7264109589039</v>
      </c>
      <c r="W283" s="267">
        <f t="shared" si="118"/>
        <v>337.99</v>
      </c>
      <c r="X283" s="169">
        <f t="shared" si="118"/>
        <v>0</v>
      </c>
      <c r="Y283" s="169">
        <f t="shared" si="118"/>
        <v>79496.13</v>
      </c>
      <c r="Z283" s="169">
        <f t="shared" si="119"/>
        <v>0</v>
      </c>
      <c r="AA283" s="169">
        <f t="shared" si="120"/>
        <v>0</v>
      </c>
      <c r="AB283" s="169">
        <f t="shared" si="121"/>
        <v>0</v>
      </c>
      <c r="AC283" s="169">
        <f t="shared" si="121"/>
        <v>0</v>
      </c>
      <c r="AD283" s="169">
        <f t="shared" si="122"/>
        <v>0</v>
      </c>
      <c r="AE283" s="169">
        <f t="shared" si="122"/>
        <v>0</v>
      </c>
      <c r="AF283" s="169">
        <f t="shared" si="123"/>
        <v>0</v>
      </c>
      <c r="AG283" s="169">
        <f t="shared" si="123"/>
        <v>0</v>
      </c>
      <c r="AH283" s="169">
        <f t="shared" si="124"/>
        <v>0</v>
      </c>
      <c r="AI283" s="169">
        <f t="shared" si="124"/>
        <v>22174.161383508479</v>
      </c>
      <c r="AJ283" s="169">
        <f t="shared" si="124"/>
        <v>101633.10103446737</v>
      </c>
      <c r="AK283" s="169">
        <f t="shared" si="124"/>
        <v>101633.10103446739</v>
      </c>
      <c r="AM283" s="46">
        <v>1</v>
      </c>
      <c r="AN283" s="46"/>
      <c r="AO283" s="46"/>
      <c r="AP283" s="8"/>
      <c r="AQ283" s="8"/>
      <c r="CA283">
        <v>-520352.89670239278</v>
      </c>
      <c r="CB283" s="8">
        <f t="shared" si="126"/>
        <v>621985.99773686018</v>
      </c>
      <c r="CC283">
        <v>-1760903.6445783626</v>
      </c>
      <c r="CD283">
        <f t="shared" si="127"/>
        <v>-1240550.7478759699</v>
      </c>
    </row>
    <row r="284" spans="2:82" ht="12.75" hidden="1" customHeight="1" outlineLevel="1" x14ac:dyDescent="0.2">
      <c r="B284" s="334">
        <f t="shared" si="125"/>
        <v>2026</v>
      </c>
      <c r="C284" s="169">
        <f t="shared" si="128"/>
        <v>0</v>
      </c>
      <c r="D284" s="169">
        <f t="shared" si="128"/>
        <v>0</v>
      </c>
      <c r="E284" s="169">
        <f t="shared" si="128"/>
        <v>0</v>
      </c>
      <c r="F284" s="169">
        <f t="shared" si="128"/>
        <v>0</v>
      </c>
      <c r="G284" s="169">
        <f t="shared" si="128"/>
        <v>0</v>
      </c>
      <c r="H284" s="169">
        <f t="shared" si="128"/>
        <v>0</v>
      </c>
      <c r="I284" s="169"/>
      <c r="J284" s="169"/>
      <c r="K284" s="169">
        <f t="shared" si="114"/>
        <v>0</v>
      </c>
      <c r="L284" s="169">
        <f t="shared" si="114"/>
        <v>0</v>
      </c>
      <c r="M284" s="169">
        <f t="shared" si="114"/>
        <v>0</v>
      </c>
      <c r="N284" s="169">
        <f t="shared" si="114"/>
        <v>0</v>
      </c>
      <c r="O284" s="169">
        <f t="shared" si="115"/>
        <v>0</v>
      </c>
      <c r="P284" s="169">
        <f t="shared" si="115"/>
        <v>0</v>
      </c>
      <c r="Q284" s="169">
        <f t="shared" si="115"/>
        <v>0</v>
      </c>
      <c r="R284" s="169">
        <f t="shared" si="116"/>
        <v>0</v>
      </c>
      <c r="S284" s="169">
        <f t="shared" si="116"/>
        <v>0</v>
      </c>
      <c r="T284" s="169">
        <f t="shared" si="116"/>
        <v>0</v>
      </c>
      <c r="U284" s="169">
        <f t="shared" si="117"/>
        <v>0</v>
      </c>
      <c r="V284" s="169">
        <f t="shared" si="118"/>
        <v>0</v>
      </c>
      <c r="W284" s="267">
        <f t="shared" si="118"/>
        <v>0</v>
      </c>
      <c r="X284" s="169">
        <f t="shared" si="118"/>
        <v>0</v>
      </c>
      <c r="Y284" s="169">
        <f t="shared" si="118"/>
        <v>0</v>
      </c>
      <c r="Z284" s="169">
        <f t="shared" si="119"/>
        <v>0</v>
      </c>
      <c r="AA284" s="169">
        <f t="shared" si="120"/>
        <v>0</v>
      </c>
      <c r="AB284" s="169">
        <f t="shared" si="121"/>
        <v>0</v>
      </c>
      <c r="AC284" s="169">
        <f t="shared" si="121"/>
        <v>0</v>
      </c>
      <c r="AD284" s="169">
        <f t="shared" si="122"/>
        <v>0</v>
      </c>
      <c r="AE284" s="169">
        <f t="shared" si="122"/>
        <v>0</v>
      </c>
      <c r="AF284" s="169">
        <f t="shared" si="123"/>
        <v>0</v>
      </c>
      <c r="AG284" s="169">
        <f t="shared" si="123"/>
        <v>0</v>
      </c>
      <c r="AH284" s="169">
        <f t="shared" si="124"/>
        <v>0</v>
      </c>
      <c r="AI284" s="169">
        <f t="shared" si="124"/>
        <v>6675.7688826660751</v>
      </c>
      <c r="AJ284" s="169">
        <f t="shared" si="124"/>
        <v>6675.7688826660751</v>
      </c>
      <c r="AK284" s="169">
        <f t="shared" si="124"/>
        <v>6675.7688826660751</v>
      </c>
      <c r="AM284" s="46">
        <v>2</v>
      </c>
      <c r="AN284" s="46"/>
      <c r="AO284" s="46"/>
      <c r="AP284" s="8"/>
      <c r="AQ284" s="8"/>
      <c r="CA284">
        <v>512385.82648078329</v>
      </c>
      <c r="CB284" s="8">
        <f t="shared" si="126"/>
        <v>-505710.05759811722</v>
      </c>
      <c r="CC284">
        <v>-453914.02888705168</v>
      </c>
      <c r="CD284">
        <f t="shared" si="127"/>
        <v>-966299.85536783491</v>
      </c>
    </row>
    <row r="285" spans="2:82" ht="12.75" hidden="1" customHeight="1" outlineLevel="1" x14ac:dyDescent="0.2">
      <c r="B285" s="334">
        <f t="shared" si="125"/>
        <v>2027</v>
      </c>
      <c r="C285" s="169">
        <f t="shared" si="128"/>
        <v>0</v>
      </c>
      <c r="D285" s="169">
        <f t="shared" si="128"/>
        <v>0</v>
      </c>
      <c r="E285" s="169">
        <f t="shared" si="128"/>
        <v>0</v>
      </c>
      <c r="F285" s="169">
        <f t="shared" si="128"/>
        <v>0</v>
      </c>
      <c r="G285" s="169">
        <f t="shared" si="128"/>
        <v>0</v>
      </c>
      <c r="H285" s="169">
        <f t="shared" si="128"/>
        <v>0</v>
      </c>
      <c r="I285" s="169"/>
      <c r="J285" s="169"/>
      <c r="K285" s="169">
        <f t="shared" si="114"/>
        <v>0</v>
      </c>
      <c r="L285" s="169">
        <f t="shared" si="114"/>
        <v>0</v>
      </c>
      <c r="M285" s="169">
        <f t="shared" si="114"/>
        <v>0</v>
      </c>
      <c r="N285" s="169">
        <f t="shared" si="114"/>
        <v>0</v>
      </c>
      <c r="O285" s="169">
        <f t="shared" si="115"/>
        <v>0</v>
      </c>
      <c r="P285" s="169">
        <f t="shared" si="115"/>
        <v>0</v>
      </c>
      <c r="Q285" s="169">
        <f t="shared" si="115"/>
        <v>0</v>
      </c>
      <c r="R285" s="169">
        <f t="shared" si="116"/>
        <v>0</v>
      </c>
      <c r="S285" s="169">
        <f t="shared" si="116"/>
        <v>0</v>
      </c>
      <c r="T285" s="169">
        <f t="shared" si="116"/>
        <v>0</v>
      </c>
      <c r="U285" s="169">
        <f t="shared" si="117"/>
        <v>0</v>
      </c>
      <c r="V285" s="169">
        <f t="shared" si="118"/>
        <v>0</v>
      </c>
      <c r="W285" s="267">
        <f t="shared" si="118"/>
        <v>0</v>
      </c>
      <c r="X285" s="169">
        <f t="shared" si="118"/>
        <v>0</v>
      </c>
      <c r="Y285" s="169">
        <f t="shared" si="118"/>
        <v>0</v>
      </c>
      <c r="Z285" s="169">
        <f t="shared" si="119"/>
        <v>0</v>
      </c>
      <c r="AA285" s="169">
        <f t="shared" si="120"/>
        <v>0</v>
      </c>
      <c r="AB285" s="169">
        <f t="shared" si="121"/>
        <v>0</v>
      </c>
      <c r="AC285" s="169">
        <f t="shared" si="121"/>
        <v>0</v>
      </c>
      <c r="AD285" s="169">
        <f t="shared" si="122"/>
        <v>0</v>
      </c>
      <c r="AE285" s="169">
        <f t="shared" si="122"/>
        <v>0</v>
      </c>
      <c r="AF285" s="169">
        <f t="shared" si="123"/>
        <v>0</v>
      </c>
      <c r="AG285" s="169">
        <f t="shared" si="123"/>
        <v>0</v>
      </c>
      <c r="AH285" s="169">
        <f t="shared" si="124"/>
        <v>0</v>
      </c>
      <c r="AI285" s="169">
        <f t="shared" si="124"/>
        <v>772.93496395182353</v>
      </c>
      <c r="AJ285" s="169">
        <f t="shared" si="124"/>
        <v>772.93496395182353</v>
      </c>
      <c r="AK285" s="169">
        <f t="shared" si="124"/>
        <v>772.93496395182353</v>
      </c>
      <c r="AM285" s="46">
        <v>2</v>
      </c>
      <c r="AN285" s="46"/>
      <c r="AO285" s="46"/>
      <c r="AP285" s="8"/>
      <c r="AQ285" s="8"/>
      <c r="CA285">
        <v>1333312.7803128688</v>
      </c>
      <c r="CB285" s="8">
        <f t="shared" si="126"/>
        <v>-1332539.8453489169</v>
      </c>
      <c r="CC285">
        <v>1011054.8775758041</v>
      </c>
      <c r="CD285">
        <f t="shared" si="127"/>
        <v>-322257.90273706464</v>
      </c>
    </row>
    <row r="286" spans="2:82" ht="12.75" hidden="1" customHeight="1" outlineLevel="1" x14ac:dyDescent="0.2">
      <c r="B286" s="334">
        <f t="shared" si="125"/>
        <v>2028</v>
      </c>
      <c r="C286" s="169">
        <f t="shared" si="128"/>
        <v>0</v>
      </c>
      <c r="D286" s="169">
        <f t="shared" si="128"/>
        <v>0</v>
      </c>
      <c r="E286" s="169">
        <f t="shared" si="128"/>
        <v>0</v>
      </c>
      <c r="F286" s="169">
        <f t="shared" si="128"/>
        <v>0</v>
      </c>
      <c r="G286" s="169">
        <f t="shared" si="128"/>
        <v>0</v>
      </c>
      <c r="H286" s="169">
        <f t="shared" si="128"/>
        <v>0</v>
      </c>
      <c r="I286" s="169"/>
      <c r="J286" s="169"/>
      <c r="K286" s="169">
        <f t="shared" si="114"/>
        <v>0</v>
      </c>
      <c r="L286" s="169">
        <f t="shared" si="114"/>
        <v>0</v>
      </c>
      <c r="M286" s="169">
        <f t="shared" si="114"/>
        <v>0</v>
      </c>
      <c r="N286" s="169">
        <f t="shared" si="114"/>
        <v>0</v>
      </c>
      <c r="O286" s="169">
        <f t="shared" si="115"/>
        <v>0</v>
      </c>
      <c r="P286" s="169">
        <f t="shared" si="115"/>
        <v>0</v>
      </c>
      <c r="Q286" s="169">
        <f t="shared" si="115"/>
        <v>0</v>
      </c>
      <c r="R286" s="169">
        <f t="shared" si="116"/>
        <v>0</v>
      </c>
      <c r="S286" s="169">
        <f t="shared" si="116"/>
        <v>0</v>
      </c>
      <c r="T286" s="169">
        <f t="shared" si="116"/>
        <v>0</v>
      </c>
      <c r="U286" s="169">
        <f t="shared" si="117"/>
        <v>0</v>
      </c>
      <c r="V286" s="169">
        <f t="shared" si="118"/>
        <v>0</v>
      </c>
      <c r="W286" s="267">
        <f t="shared" si="118"/>
        <v>0</v>
      </c>
      <c r="X286" s="169">
        <f t="shared" si="118"/>
        <v>0</v>
      </c>
      <c r="Y286" s="169">
        <f t="shared" si="118"/>
        <v>0</v>
      </c>
      <c r="Z286" s="169">
        <f t="shared" si="119"/>
        <v>0</v>
      </c>
      <c r="AA286" s="169">
        <f t="shared" si="120"/>
        <v>0</v>
      </c>
      <c r="AB286" s="169">
        <f t="shared" si="121"/>
        <v>0</v>
      </c>
      <c r="AC286" s="169">
        <f t="shared" si="121"/>
        <v>0</v>
      </c>
      <c r="AD286" s="169">
        <f t="shared" si="122"/>
        <v>0</v>
      </c>
      <c r="AE286" s="169">
        <f t="shared" si="122"/>
        <v>0</v>
      </c>
      <c r="AF286" s="169">
        <f t="shared" si="123"/>
        <v>0</v>
      </c>
      <c r="AG286" s="169">
        <f t="shared" si="123"/>
        <v>0</v>
      </c>
      <c r="AH286" s="169">
        <f t="shared" si="124"/>
        <v>0</v>
      </c>
      <c r="AI286" s="169">
        <f t="shared" si="124"/>
        <v>0</v>
      </c>
      <c r="AJ286" s="169">
        <f t="shared" si="124"/>
        <v>0</v>
      </c>
      <c r="AK286" s="169">
        <f t="shared" si="124"/>
        <v>0</v>
      </c>
      <c r="AM286" s="46">
        <v>2</v>
      </c>
      <c r="AN286" s="46"/>
      <c r="AO286" s="46"/>
      <c r="AP286" s="8"/>
      <c r="CA286">
        <v>3.5305519304529292E-11</v>
      </c>
      <c r="CB286" s="8">
        <f t="shared" si="126"/>
        <v>-3.5305519304529292E-11</v>
      </c>
      <c r="CD286">
        <f t="shared" si="127"/>
        <v>-3.5305519304529292E-11</v>
      </c>
    </row>
    <row r="287" spans="2:82" ht="12.75" hidden="1" customHeight="1" outlineLevel="1" x14ac:dyDescent="0.2">
      <c r="B287" s="334">
        <f t="shared" si="125"/>
        <v>2029</v>
      </c>
      <c r="C287" s="169">
        <f t="shared" si="128"/>
        <v>0</v>
      </c>
      <c r="D287" s="169">
        <f t="shared" si="128"/>
        <v>0</v>
      </c>
      <c r="E287" s="169">
        <f t="shared" si="128"/>
        <v>0</v>
      </c>
      <c r="F287" s="169">
        <f t="shared" si="128"/>
        <v>0</v>
      </c>
      <c r="G287" s="169">
        <f t="shared" si="128"/>
        <v>0</v>
      </c>
      <c r="H287" s="169">
        <f t="shared" si="128"/>
        <v>0</v>
      </c>
      <c r="I287" s="169"/>
      <c r="J287" s="169"/>
      <c r="K287" s="169">
        <f t="shared" si="114"/>
        <v>0</v>
      </c>
      <c r="L287" s="169">
        <f t="shared" si="114"/>
        <v>0</v>
      </c>
      <c r="M287" s="169">
        <f t="shared" si="114"/>
        <v>0</v>
      </c>
      <c r="N287" s="169">
        <f t="shared" si="114"/>
        <v>0</v>
      </c>
      <c r="O287" s="169">
        <f t="shared" si="115"/>
        <v>0</v>
      </c>
      <c r="P287" s="169">
        <f t="shared" si="115"/>
        <v>0</v>
      </c>
      <c r="Q287" s="169">
        <f t="shared" si="115"/>
        <v>0</v>
      </c>
      <c r="R287" s="169">
        <f t="shared" si="116"/>
        <v>0</v>
      </c>
      <c r="S287" s="169">
        <f t="shared" si="116"/>
        <v>0</v>
      </c>
      <c r="T287" s="169">
        <f t="shared" si="116"/>
        <v>0</v>
      </c>
      <c r="U287" s="169">
        <f t="shared" si="117"/>
        <v>0</v>
      </c>
      <c r="V287" s="169">
        <f t="shared" si="118"/>
        <v>0</v>
      </c>
      <c r="W287" s="267">
        <f t="shared" si="118"/>
        <v>0</v>
      </c>
      <c r="X287" s="169">
        <f t="shared" si="118"/>
        <v>0</v>
      </c>
      <c r="Y287" s="169">
        <f t="shared" si="118"/>
        <v>0</v>
      </c>
      <c r="Z287" s="169">
        <f t="shared" si="119"/>
        <v>0</v>
      </c>
      <c r="AA287" s="169">
        <f t="shared" si="120"/>
        <v>0</v>
      </c>
      <c r="AB287" s="169">
        <f t="shared" si="121"/>
        <v>0</v>
      </c>
      <c r="AC287" s="169">
        <f t="shared" si="121"/>
        <v>0</v>
      </c>
      <c r="AD287" s="169">
        <f t="shared" si="122"/>
        <v>0</v>
      </c>
      <c r="AE287" s="169">
        <f t="shared" si="122"/>
        <v>0</v>
      </c>
      <c r="AF287" s="169">
        <f t="shared" si="123"/>
        <v>0</v>
      </c>
      <c r="AG287" s="169">
        <f t="shared" si="123"/>
        <v>0</v>
      </c>
      <c r="AH287" s="169">
        <f t="shared" si="124"/>
        <v>0</v>
      </c>
      <c r="AI287" s="169">
        <f t="shared" si="124"/>
        <v>0</v>
      </c>
      <c r="AJ287" s="169">
        <f t="shared" si="124"/>
        <v>0</v>
      </c>
      <c r="AK287" s="169">
        <f t="shared" si="124"/>
        <v>0</v>
      </c>
      <c r="AM287" s="46">
        <v>2</v>
      </c>
      <c r="AN287" s="46"/>
      <c r="AO287" s="46"/>
      <c r="AP287" s="8"/>
      <c r="CB287" s="8">
        <f t="shared" si="126"/>
        <v>0</v>
      </c>
      <c r="CD287">
        <f t="shared" si="127"/>
        <v>0</v>
      </c>
    </row>
    <row r="288" spans="2:82" ht="15.75" hidden="1" customHeight="1" outlineLevel="1" collapsed="1" x14ac:dyDescent="0.2">
      <c r="B288" s="168" t="s">
        <v>3</v>
      </c>
      <c r="C288" s="260">
        <f t="shared" ref="C288:H288" si="129">SUM(C267:C287)</f>
        <v>82757741.349999994</v>
      </c>
      <c r="D288" s="260">
        <f t="shared" si="129"/>
        <v>0</v>
      </c>
      <c r="E288" s="260">
        <f t="shared" si="129"/>
        <v>66231155.779926389</v>
      </c>
      <c r="F288" s="260">
        <f t="shared" si="129"/>
        <v>-1874924.6171926132</v>
      </c>
      <c r="G288" s="260">
        <f t="shared" si="129"/>
        <v>612699.00711899367</v>
      </c>
      <c r="H288" s="260">
        <f t="shared" si="129"/>
        <v>67493381.390000001</v>
      </c>
      <c r="I288" s="260"/>
      <c r="J288" s="260"/>
      <c r="K288" s="260">
        <f>SUM(K267:K287)</f>
        <v>145691528.97999999</v>
      </c>
      <c r="L288" s="260">
        <f>SUM(L267:L287)</f>
        <v>4356401.07</v>
      </c>
      <c r="M288" s="260">
        <f>SUM(M267:M287)</f>
        <v>67510968.700000003</v>
      </c>
      <c r="N288" s="260">
        <f>SUM(N267:N287)</f>
        <v>82536961.349999994</v>
      </c>
      <c r="O288" s="85"/>
      <c r="P288" s="85"/>
      <c r="Q288" s="85"/>
      <c r="R288" s="260">
        <f>SUM(R267:R287)</f>
        <v>81002861.150000006</v>
      </c>
      <c r="S288" s="260">
        <f>SUM(S267:S287)</f>
        <v>74388911.771200001</v>
      </c>
      <c r="T288" s="260">
        <f>SUM(T267:T287)</f>
        <v>-6613949.3787999908</v>
      </c>
      <c r="U288" s="85"/>
      <c r="V288" s="260">
        <f>SUM(V267:V287)</f>
        <v>1411496.8755764535</v>
      </c>
      <c r="W288" s="260">
        <f>SUM(W267:W287)</f>
        <v>990385.28456620546</v>
      </c>
      <c r="X288" s="260">
        <f>SUM(X267:X287)</f>
        <v>0</v>
      </c>
      <c r="Y288" s="260">
        <f>SUM(Y267:Y287)</f>
        <v>64519460.069999956</v>
      </c>
      <c r="Z288" s="85"/>
      <c r="AA288" s="260">
        <f>SUM(AA267:AA287)</f>
        <v>0</v>
      </c>
      <c r="AB288" s="85"/>
      <c r="AC288" s="85"/>
      <c r="AD288" s="260">
        <f>SUM(AD267:AD287)</f>
        <v>0</v>
      </c>
      <c r="AE288" s="260">
        <f>SUM(AE267:AE287)</f>
        <v>0</v>
      </c>
      <c r="AF288" s="85"/>
      <c r="AG288" s="85"/>
      <c r="AH288" s="260">
        <f>SUM(AH267:AH287)</f>
        <v>0</v>
      </c>
      <c r="AI288" s="260">
        <f>SUM(AI267:AI287)</f>
        <v>1923678.7228203402</v>
      </c>
      <c r="AJ288" s="260">
        <f>SUM(AJ267:AJ287)</f>
        <v>74196744.721689329</v>
      </c>
      <c r="AK288" s="260">
        <f>SUM(AK267:AK287)</f>
        <v>74196744.721689329</v>
      </c>
      <c r="AP288" s="8"/>
      <c r="CD288">
        <f t="shared" si="127"/>
        <v>0</v>
      </c>
    </row>
    <row r="289" spans="1:42" ht="25.5" collapsed="1" x14ac:dyDescent="0.2">
      <c r="A289" s="109"/>
      <c r="B289" s="269" t="str">
        <f>'UpdatedRateCalc (1)'!B6</f>
        <v>Oct 2020 - Sep 2021</v>
      </c>
      <c r="C289" s="260">
        <f>SUMIF($AN$11:$AN$263,$B$289,C11:C263)</f>
        <v>0</v>
      </c>
      <c r="D289" s="260">
        <f t="shared" ref="D289:H289" si="130">SUMIF($AN$11:$AN$263,$B$289,D11:D263)</f>
        <v>0</v>
      </c>
      <c r="E289" s="260">
        <f t="shared" si="130"/>
        <v>1816420.3997978333</v>
      </c>
      <c r="F289" s="260">
        <f t="shared" si="130"/>
        <v>-270434.62735200039</v>
      </c>
      <c r="G289" s="260">
        <f t="shared" si="130"/>
        <v>125.95714983333328</v>
      </c>
      <c r="H289" s="260">
        <f t="shared" si="130"/>
        <v>2086729.0699999998</v>
      </c>
      <c r="I289" s="260"/>
      <c r="J289" s="260"/>
      <c r="K289" s="260">
        <f t="shared" ref="K289:N289" si="131">SUMIF($AN$11:$AN$263,$B$289,K11:K263)</f>
        <v>8568287.7400000002</v>
      </c>
      <c r="L289" s="260">
        <f t="shared" si="131"/>
        <v>0</v>
      </c>
      <c r="M289" s="260">
        <f t="shared" si="131"/>
        <v>2086725.8200000003</v>
      </c>
      <c r="N289" s="260">
        <f t="shared" si="131"/>
        <v>6481561.9199999999</v>
      </c>
      <c r="O289" s="85"/>
      <c r="P289" s="85"/>
      <c r="Q289" s="85"/>
      <c r="R289" s="260">
        <f t="shared" ref="R289:T289" si="132">SUMIF($AN$11:$AN$263,$B$289,R11:R263)</f>
        <v>4185744</v>
      </c>
      <c r="S289" s="260">
        <f t="shared" si="132"/>
        <v>4543256</v>
      </c>
      <c r="T289" s="260">
        <f t="shared" si="132"/>
        <v>0</v>
      </c>
      <c r="U289" s="85"/>
      <c r="V289" s="260">
        <f t="shared" ref="V289:Y289" si="133">SUMIF($AN$11:$AN$263,$B$289,V11:V263)</f>
        <v>64130.914375890403</v>
      </c>
      <c r="W289" s="260">
        <f t="shared" si="133"/>
        <v>14295.589999999998</v>
      </c>
      <c r="X289" s="260">
        <f t="shared" si="133"/>
        <v>0</v>
      </c>
      <c r="Y289" s="260">
        <f t="shared" si="133"/>
        <v>4382335.7600000007</v>
      </c>
      <c r="Z289" s="85"/>
      <c r="AA289" s="260">
        <f>SUMIF($AN$11:$AN$263,$B$289,AA11:AA263)</f>
        <v>0</v>
      </c>
      <c r="AB289" s="85"/>
      <c r="AC289" s="85"/>
      <c r="AD289" s="260">
        <f t="shared" ref="AD289:AE289" si="134">SUMIF($AN$11:$AN$263,$B$289,AD11:AD263)</f>
        <v>0</v>
      </c>
      <c r="AE289" s="260">
        <f t="shared" si="134"/>
        <v>0</v>
      </c>
      <c r="AF289" s="85"/>
      <c r="AG289" s="85"/>
      <c r="AH289" s="260">
        <f t="shared" ref="AH289:AK289" si="135">SUMIF($AN$11:$AN$263,$B$289,AH11:AH263)</f>
        <v>0</v>
      </c>
      <c r="AI289" s="260">
        <f t="shared" si="135"/>
        <v>92278.558887076724</v>
      </c>
      <c r="AJ289" s="260">
        <f t="shared" si="135"/>
        <v>4282732.1530608004</v>
      </c>
      <c r="AK289" s="260">
        <f t="shared" si="135"/>
        <v>4282732.1530608004</v>
      </c>
      <c r="AP289" s="8"/>
    </row>
    <row r="290" spans="1:42" ht="24" customHeight="1" x14ac:dyDescent="0.2">
      <c r="B290" s="165"/>
      <c r="C290" s="8"/>
      <c r="D290" s="8"/>
      <c r="E290" s="8"/>
      <c r="F290" s="8"/>
      <c r="G290" s="8"/>
      <c r="H290" s="8"/>
      <c r="I290" s="8"/>
      <c r="J290" s="8"/>
      <c r="K290" s="8"/>
      <c r="L290" s="8"/>
      <c r="M290" s="8"/>
      <c r="N290" s="8"/>
      <c r="R290" s="8"/>
      <c r="S290" s="8"/>
      <c r="T290" s="8"/>
      <c r="U290" s="73"/>
      <c r="V290" s="8"/>
      <c r="W290" s="8"/>
      <c r="X290" s="8"/>
      <c r="Y290" s="8"/>
      <c r="AA290" s="8"/>
      <c r="AD290" s="8"/>
      <c r="AE290" s="8"/>
      <c r="AH290" s="8"/>
      <c r="AI290" s="8"/>
      <c r="AJ290" s="8"/>
      <c r="AK290" s="8"/>
      <c r="AP290" s="8"/>
    </row>
    <row r="291" spans="1:42" x14ac:dyDescent="0.2">
      <c r="B291" s="165"/>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c r="AC291" s="39"/>
      <c r="AD291" s="39"/>
      <c r="AE291" s="39"/>
      <c r="AF291" s="39"/>
      <c r="AG291" s="39"/>
      <c r="AH291" s="39"/>
      <c r="AI291" s="39"/>
      <c r="AJ291" s="39"/>
      <c r="AK291" s="39"/>
    </row>
    <row r="292" spans="1:42" x14ac:dyDescent="0.2">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row>
    <row r="293" spans="1:42" x14ac:dyDescent="0.2">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row>
    <row r="294" spans="1:42" x14ac:dyDescent="0.2">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row>
    <row r="295" spans="1:42" x14ac:dyDescent="0.2">
      <c r="C295" s="8"/>
      <c r="D295" s="8"/>
      <c r="E295" s="8"/>
      <c r="F295" s="8"/>
      <c r="G295" s="8"/>
      <c r="H295" s="8"/>
      <c r="I295" s="8"/>
      <c r="J295" s="8"/>
      <c r="K295" s="8"/>
      <c r="L295" s="8"/>
      <c r="M295" s="8"/>
      <c r="N295" s="8"/>
      <c r="O295" s="8"/>
      <c r="P295" s="8"/>
      <c r="Q295" s="8"/>
      <c r="AA295" s="8"/>
      <c r="AB295" s="8"/>
      <c r="AD295" s="8"/>
      <c r="AE295" s="8"/>
      <c r="AI295" s="8"/>
      <c r="AJ295" s="8"/>
    </row>
    <row r="297" spans="1:42" x14ac:dyDescent="0.2">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row>
    <row r="298" spans="1:42" x14ac:dyDescent="0.2">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row>
    <row r="299" spans="1:42" x14ac:dyDescent="0.2">
      <c r="AB299" s="70"/>
      <c r="AK299" s="31"/>
    </row>
    <row r="300" spans="1:42" x14ac:dyDescent="0.2">
      <c r="F300" s="8"/>
      <c r="G300" s="8"/>
      <c r="T300" s="8"/>
      <c r="V300" s="8"/>
      <c r="W300" s="8"/>
      <c r="X300" s="8"/>
      <c r="Y300" s="8"/>
      <c r="AB300" s="70"/>
      <c r="AI300" s="8"/>
      <c r="AJ300" s="8"/>
      <c r="AK300" s="8"/>
    </row>
    <row r="301" spans="1:42" x14ac:dyDescent="0.2">
      <c r="F301" s="8"/>
      <c r="G301" s="8"/>
      <c r="T301" s="8"/>
      <c r="V301" s="8"/>
      <c r="W301" s="8"/>
      <c r="X301" s="8"/>
      <c r="Y301" s="8"/>
      <c r="AI301" s="8"/>
      <c r="AJ301" s="8"/>
    </row>
  </sheetData>
  <phoneticPr fontId="7" type="noConversion"/>
  <conditionalFormatting sqref="B11:AK263">
    <cfRule type="expression" dxfId="6" priority="2">
      <formula>$AM11=1</formula>
    </cfRule>
  </conditionalFormatting>
  <conditionalFormatting sqref="B267:AK287">
    <cfRule type="expression" dxfId="5" priority="1">
      <formula>$AM267=1</formula>
    </cfRule>
  </conditionalFormatting>
  <printOptions horizontalCentered="1"/>
  <pageMargins left="0.25" right="0.25" top="0.5" bottom="0.5" header="0.5" footer="0.23"/>
  <pageSetup scale="51" fitToWidth="2" orientation="landscape" r:id="rId1"/>
  <headerFooter alignWithMargins="0"/>
  <colBreaks count="1" manualBreakCount="1">
    <brk id="20" max="33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FM41"/>
  <sheetViews>
    <sheetView view="pageBreakPreview" zoomScale="80" zoomScaleNormal="75" zoomScaleSheetLayoutView="80" workbookViewId="0">
      <pane xSplit="2" ySplit="8" topLeftCell="C9" activePane="bottomRight" state="frozen"/>
      <selection pane="topRight" activeCell="C1" sqref="C1"/>
      <selection pane="bottomLeft" activeCell="A9" sqref="A9"/>
      <selection pane="bottomRight" activeCell="A2" sqref="A2"/>
    </sheetView>
  </sheetViews>
  <sheetFormatPr defaultColWidth="11.42578125" defaultRowHeight="15" outlineLevelRow="1" outlineLevelCol="1" x14ac:dyDescent="0.2"/>
  <cols>
    <col min="1" max="1" width="8.5703125" style="132" customWidth="1"/>
    <col min="2" max="2" width="50" style="132" customWidth="1"/>
    <col min="3" max="5" width="18" style="132" hidden="1" customWidth="1" outlineLevel="1"/>
    <col min="6" max="6" width="18" style="132" hidden="1" customWidth="1" outlineLevel="1" collapsed="1"/>
    <col min="7" max="40" width="18" style="132" hidden="1" customWidth="1" outlineLevel="1"/>
    <col min="41" max="41" width="18" style="132" hidden="1" customWidth="1" outlineLevel="1" collapsed="1"/>
    <col min="42" max="48" width="18" style="132" hidden="1" customWidth="1" outlineLevel="1"/>
    <col min="49" max="49" width="18" style="132" hidden="1" customWidth="1" outlineLevel="1" collapsed="1"/>
    <col min="50" max="60" width="18" style="132" hidden="1" customWidth="1" outlineLevel="1"/>
    <col min="61" max="61" width="18" style="132" hidden="1" customWidth="1" outlineLevel="1" collapsed="1"/>
    <col min="62" max="71" width="18" style="132" hidden="1" customWidth="1" outlineLevel="1"/>
    <col min="72" max="99" width="16.85546875" style="132" hidden="1" customWidth="1" outlineLevel="1"/>
    <col min="100" max="102" width="17.5703125" style="132" hidden="1" customWidth="1" outlineLevel="1"/>
    <col min="103" max="126" width="16.85546875" style="132" hidden="1" customWidth="1" outlineLevel="1"/>
    <col min="127" max="142" width="17.5703125" style="132" hidden="1" customWidth="1" outlineLevel="1"/>
    <col min="143" max="143" width="17.5703125" style="132" customWidth="1" collapsed="1"/>
    <col min="144" max="167" width="17.5703125" style="132" customWidth="1"/>
    <col min="168" max="168" width="27.85546875" style="133" customWidth="1"/>
    <col min="169" max="169" width="11.42578125" style="133" customWidth="1"/>
    <col min="170" max="16384" width="11.42578125" style="132"/>
  </cols>
  <sheetData>
    <row r="1" spans="1:169" ht="15.75" hidden="1" outlineLevel="1" x14ac:dyDescent="0.25">
      <c r="D1" s="175"/>
      <c r="E1" s="174"/>
      <c r="F1" s="174"/>
      <c r="J1" s="134"/>
      <c r="O1" s="307"/>
      <c r="P1" s="307"/>
      <c r="Q1" s="308"/>
      <c r="R1" s="307"/>
      <c r="S1" s="307"/>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AT1" s="307"/>
      <c r="AU1" s="307"/>
      <c r="AV1" s="307"/>
      <c r="AW1" s="307"/>
      <c r="AX1" s="307"/>
      <c r="AY1" s="307"/>
      <c r="AZ1" s="307"/>
      <c r="BA1" s="307"/>
      <c r="BB1" s="307"/>
      <c r="BC1" s="307"/>
      <c r="BD1" s="307"/>
      <c r="BE1" s="307"/>
      <c r="BF1" s="307"/>
      <c r="BG1" s="307"/>
      <c r="BH1" s="307"/>
      <c r="BI1" s="307"/>
      <c r="BJ1" s="307"/>
      <c r="BK1" s="307"/>
      <c r="BL1" s="307"/>
      <c r="BM1" s="307"/>
      <c r="BN1" s="307"/>
      <c r="BO1" s="307"/>
      <c r="BP1" s="307"/>
      <c r="BQ1" s="307"/>
      <c r="BR1" s="307"/>
      <c r="BS1" s="307"/>
      <c r="BT1" s="307"/>
      <c r="BU1" s="307"/>
      <c r="BV1" s="307"/>
      <c r="BW1" s="309"/>
      <c r="BX1" s="309"/>
      <c r="BY1" s="307"/>
      <c r="BZ1" s="307"/>
      <c r="CA1" s="307"/>
      <c r="CB1" s="307"/>
      <c r="CC1" s="307"/>
      <c r="CD1" s="307"/>
      <c r="CE1" s="307"/>
      <c r="CF1" s="307"/>
      <c r="CG1" s="307"/>
      <c r="CH1" s="307"/>
      <c r="CI1" s="307"/>
      <c r="CJ1" s="307"/>
      <c r="CK1" s="307"/>
      <c r="CL1" s="307"/>
      <c r="CM1" s="307"/>
      <c r="CN1" s="307"/>
      <c r="CO1" s="307"/>
      <c r="CP1" s="307"/>
      <c r="FL1" s="132"/>
      <c r="FM1" s="132"/>
    </row>
    <row r="2" spans="1:169" ht="15.75" collapsed="1" x14ac:dyDescent="0.25">
      <c r="A2" s="131" t="str">
        <f>WACC!A1</f>
        <v>PSE&amp;G Solar Loan I Program</v>
      </c>
      <c r="D2" s="175"/>
      <c r="E2" s="174"/>
      <c r="F2" s="174"/>
      <c r="K2" s="33"/>
      <c r="M2" s="175"/>
      <c r="N2" s="174"/>
      <c r="O2" s="309"/>
      <c r="P2" s="307"/>
      <c r="Q2" s="308"/>
      <c r="R2" s="307"/>
      <c r="S2" s="307"/>
      <c r="T2" s="307"/>
      <c r="U2" s="307"/>
      <c r="V2" s="175"/>
      <c r="W2" s="309"/>
      <c r="X2" s="307"/>
      <c r="Y2" s="307"/>
      <c r="Z2" s="307"/>
      <c r="AA2" s="307"/>
      <c r="AB2" s="309"/>
      <c r="AC2" s="308"/>
      <c r="AD2" s="307"/>
      <c r="AE2" s="175"/>
      <c r="AF2" s="309"/>
      <c r="AG2" s="307"/>
      <c r="AH2" s="307"/>
      <c r="AI2" s="307"/>
      <c r="AJ2" s="307"/>
      <c r="AK2" s="308"/>
      <c r="AL2" s="307"/>
      <c r="AM2" s="175"/>
      <c r="AN2" s="309"/>
      <c r="AO2" s="307"/>
      <c r="AP2" s="307"/>
      <c r="AQ2" s="307"/>
      <c r="AR2" s="307"/>
      <c r="AS2" s="307"/>
      <c r="AT2" s="308"/>
      <c r="AU2" s="307"/>
      <c r="AV2" s="175"/>
      <c r="AW2" s="309"/>
      <c r="AX2" s="307"/>
      <c r="AY2" s="307"/>
      <c r="AZ2" s="307"/>
      <c r="BA2" s="307"/>
      <c r="BB2" s="307"/>
      <c r="BC2" s="307"/>
      <c r="BD2" s="310"/>
      <c r="BE2" s="307"/>
      <c r="BF2" s="307"/>
      <c r="BG2" s="307"/>
      <c r="BH2" s="307"/>
      <c r="BI2" s="307"/>
      <c r="BJ2" s="307"/>
      <c r="BK2" s="310"/>
      <c r="BL2" s="307"/>
      <c r="BM2" s="307"/>
      <c r="BN2" s="307"/>
      <c r="BO2" s="307"/>
      <c r="BP2" s="307"/>
      <c r="BQ2" s="307"/>
      <c r="BR2" s="310"/>
      <c r="BS2" s="307"/>
      <c r="BT2" s="307"/>
      <c r="BU2" s="307"/>
      <c r="BV2" s="307"/>
      <c r="BW2" s="310"/>
      <c r="BX2" s="309"/>
      <c r="BY2" s="311"/>
      <c r="BZ2" s="307"/>
      <c r="CA2" s="307"/>
      <c r="CB2" s="307"/>
      <c r="CC2" s="307"/>
      <c r="CD2" s="307"/>
      <c r="CE2" s="307"/>
      <c r="CF2" s="311"/>
      <c r="CG2" s="307"/>
      <c r="CH2" s="307"/>
      <c r="CI2" s="307"/>
      <c r="CJ2" s="307"/>
      <c r="CK2" s="307"/>
      <c r="CL2" s="307"/>
      <c r="CM2" s="311"/>
      <c r="CN2" s="307"/>
      <c r="CO2" s="307"/>
      <c r="CP2" s="307"/>
      <c r="DI2" s="220"/>
      <c r="DP2" s="220"/>
      <c r="DW2" s="220"/>
      <c r="EC2" s="220"/>
      <c r="ES2" s="220" t="s">
        <v>300</v>
      </c>
      <c r="EZ2" s="220" t="str">
        <f>ES2</f>
        <v>Schedule SS-SLI-4</v>
      </c>
      <c r="FG2" s="220" t="str">
        <f>EZ2</f>
        <v>Schedule SS-SLI-4</v>
      </c>
      <c r="FL2" s="220" t="str">
        <f>FG2</f>
        <v>Schedule SS-SLI-4</v>
      </c>
      <c r="FM2" s="132"/>
    </row>
    <row r="3" spans="1:169" ht="15.75" x14ac:dyDescent="0.25">
      <c r="A3" s="131" t="s">
        <v>345</v>
      </c>
      <c r="D3" s="277"/>
      <c r="E3" s="277"/>
      <c r="F3" s="174"/>
      <c r="K3" s="33"/>
      <c r="M3" s="277"/>
      <c r="N3" s="277"/>
      <c r="O3" s="309"/>
      <c r="P3" s="307"/>
      <c r="Q3" s="308"/>
      <c r="R3" s="307"/>
      <c r="S3" s="307"/>
      <c r="T3" s="307"/>
      <c r="U3" s="307"/>
      <c r="V3" s="208"/>
      <c r="W3" s="309"/>
      <c r="X3" s="307"/>
      <c r="Y3" s="307"/>
      <c r="Z3" s="307"/>
      <c r="AA3" s="307"/>
      <c r="AB3" s="309"/>
      <c r="AC3" s="308"/>
      <c r="AD3" s="307"/>
      <c r="AE3" s="208"/>
      <c r="AF3" s="309"/>
      <c r="AG3" s="307"/>
      <c r="AH3" s="307"/>
      <c r="AI3" s="307"/>
      <c r="AJ3" s="307"/>
      <c r="AK3" s="308"/>
      <c r="AL3" s="307"/>
      <c r="AM3" s="208"/>
      <c r="AN3" s="309"/>
      <c r="AO3" s="307"/>
      <c r="AP3" s="307"/>
      <c r="AQ3" s="307"/>
      <c r="AR3" s="307"/>
      <c r="AS3" s="307"/>
      <c r="AT3" s="308"/>
      <c r="AU3" s="307"/>
      <c r="AV3" s="208"/>
      <c r="AW3" s="309"/>
      <c r="AX3" s="307"/>
      <c r="AY3" s="307"/>
      <c r="AZ3" s="307"/>
      <c r="BA3" s="307"/>
      <c r="BB3" s="307"/>
      <c r="BC3" s="307"/>
      <c r="BD3" s="310"/>
      <c r="BE3" s="307"/>
      <c r="BF3" s="307"/>
      <c r="BG3" s="307"/>
      <c r="BH3" s="307"/>
      <c r="BI3" s="307"/>
      <c r="BJ3" s="307"/>
      <c r="BK3" s="310"/>
      <c r="BL3" s="307"/>
      <c r="BM3" s="307"/>
      <c r="BN3" s="307"/>
      <c r="BO3" s="307"/>
      <c r="BP3" s="307"/>
      <c r="BQ3" s="307"/>
      <c r="BR3" s="310"/>
      <c r="BS3" s="307"/>
      <c r="BT3" s="307"/>
      <c r="BU3" s="307"/>
      <c r="BV3" s="307"/>
      <c r="BW3" s="308"/>
      <c r="BX3" s="309"/>
      <c r="BY3" s="311"/>
      <c r="BZ3" s="307"/>
      <c r="CA3" s="307"/>
      <c r="CB3" s="307"/>
      <c r="CC3" s="307"/>
      <c r="CD3" s="307"/>
      <c r="CE3" s="307"/>
      <c r="CF3" s="311"/>
      <c r="CG3" s="307"/>
      <c r="CH3" s="307"/>
      <c r="CI3" s="307"/>
      <c r="CJ3" s="307"/>
      <c r="CK3" s="307"/>
      <c r="CL3" s="307"/>
      <c r="CM3" s="311"/>
      <c r="CN3" s="307"/>
      <c r="CO3" s="307"/>
      <c r="CP3" s="307"/>
      <c r="DI3" s="220"/>
      <c r="DP3" s="220"/>
      <c r="DW3" s="220"/>
      <c r="EB3" s="356"/>
      <c r="EC3" s="220"/>
      <c r="ES3" s="220" t="s">
        <v>399</v>
      </c>
      <c r="EZ3" s="220" t="s">
        <v>400</v>
      </c>
      <c r="FG3" s="220" t="s">
        <v>397</v>
      </c>
      <c r="FL3" s="220" t="s">
        <v>398</v>
      </c>
      <c r="FM3" s="132"/>
    </row>
    <row r="4" spans="1:169" ht="15.75" x14ac:dyDescent="0.25">
      <c r="A4" s="131"/>
      <c r="D4" s="278"/>
      <c r="E4" s="278"/>
      <c r="F4" s="174"/>
      <c r="M4" s="278"/>
      <c r="N4" s="278"/>
      <c r="O4" s="309"/>
      <c r="P4" s="307"/>
      <c r="Q4" s="307"/>
      <c r="R4" s="307"/>
      <c r="S4" s="307"/>
      <c r="T4" s="307"/>
      <c r="U4" s="307"/>
      <c r="V4" s="307"/>
      <c r="W4" s="307"/>
      <c r="X4" s="307"/>
      <c r="Y4" s="307"/>
      <c r="Z4" s="208"/>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7"/>
      <c r="BC4" s="307"/>
      <c r="BD4" s="307"/>
      <c r="BE4" s="307"/>
      <c r="BF4" s="307"/>
      <c r="BG4" s="307"/>
      <c r="BH4" s="307"/>
      <c r="BI4" s="307"/>
      <c r="BJ4" s="307"/>
      <c r="BK4" s="307"/>
      <c r="BL4" s="307"/>
      <c r="BM4" s="307"/>
      <c r="BN4" s="307"/>
      <c r="BO4" s="307"/>
      <c r="BP4" s="307"/>
      <c r="BQ4" s="307"/>
      <c r="BR4" s="307"/>
      <c r="BS4" s="307"/>
      <c r="BT4" s="307"/>
      <c r="BU4" s="307"/>
      <c r="BV4" s="307"/>
      <c r="BW4" s="309"/>
      <c r="BX4" s="309"/>
      <c r="BY4" s="307"/>
      <c r="BZ4" s="307"/>
      <c r="CA4" s="307"/>
      <c r="CB4" s="307"/>
      <c r="CC4" s="307"/>
      <c r="CD4" s="307"/>
      <c r="CE4" s="307"/>
      <c r="CF4" s="307"/>
      <c r="CG4" s="307"/>
      <c r="CH4" s="307"/>
      <c r="CI4" s="307"/>
      <c r="CJ4" s="307"/>
      <c r="CK4" s="307"/>
      <c r="CL4" s="307"/>
      <c r="CM4" s="307"/>
      <c r="CN4" s="307"/>
      <c r="CO4" s="307"/>
      <c r="CP4" s="307"/>
      <c r="FL4" s="132"/>
      <c r="FM4" s="132"/>
    </row>
    <row r="5" spans="1:169" x14ac:dyDescent="0.2">
      <c r="B5" s="141" t="s">
        <v>305</v>
      </c>
      <c r="D5" s="140"/>
      <c r="E5" s="279"/>
      <c r="F5" s="209"/>
      <c r="N5" s="175"/>
      <c r="O5" s="175">
        <f>'PS INPUT'!D36</f>
        <v>0</v>
      </c>
      <c r="P5" s="175">
        <f>'PS INPUT'!E36</f>
        <v>0</v>
      </c>
      <c r="Q5" s="175">
        <f>'PS INPUT'!F36</f>
        <v>0</v>
      </c>
      <c r="R5" s="175">
        <f>'PS INPUT'!G36</f>
        <v>0</v>
      </c>
      <c r="S5" s="175">
        <f>'PS INPUT'!H36</f>
        <v>0</v>
      </c>
      <c r="T5" s="175">
        <f>'PS INPUT'!I36</f>
        <v>0</v>
      </c>
      <c r="U5" s="175">
        <f>'PS INPUT'!J36</f>
        <v>0</v>
      </c>
      <c r="V5" s="175">
        <f>'PS INPUT'!K36</f>
        <v>0</v>
      </c>
      <c r="W5" s="175">
        <f>'PS INPUT'!L36</f>
        <v>0</v>
      </c>
      <c r="X5" s="175">
        <f>'PS INPUT'!M36</f>
        <v>0</v>
      </c>
      <c r="Y5" s="175">
        <f>'PS INPUT'!N36</f>
        <v>0</v>
      </c>
      <c r="Z5" s="175">
        <f>'PS INPUT'!O36</f>
        <v>0</v>
      </c>
      <c r="AA5" s="175">
        <f>'PS INPUT'!P36</f>
        <v>0</v>
      </c>
      <c r="AB5" s="175">
        <f>'PS INPUT'!Q36</f>
        <v>0</v>
      </c>
      <c r="AC5" s="175">
        <f>'PS INPUT'!R36</f>
        <v>0</v>
      </c>
      <c r="AD5" s="175">
        <f>'PS INPUT'!S36</f>
        <v>0</v>
      </c>
      <c r="AE5" s="175">
        <f>'PS INPUT'!T36</f>
        <v>0</v>
      </c>
      <c r="AF5" s="175">
        <f>'PS INPUT'!U36</f>
        <v>0</v>
      </c>
      <c r="AG5" s="175">
        <f>'PS INPUT'!V36</f>
        <v>0</v>
      </c>
      <c r="AH5" s="175">
        <f>'PS INPUT'!W36</f>
        <v>0</v>
      </c>
      <c r="AI5" s="175">
        <f>'PS INPUT'!X36</f>
        <v>0</v>
      </c>
      <c r="AJ5" s="175">
        <f>'PS INPUT'!Y36</f>
        <v>0</v>
      </c>
      <c r="AK5" s="175">
        <f>'PS INPUT'!Z36</f>
        <v>0</v>
      </c>
      <c r="AL5" s="175">
        <f>'PS INPUT'!AA36</f>
        <v>0</v>
      </c>
      <c r="AM5" s="175">
        <f>'PS INPUT'!AB36</f>
        <v>0</v>
      </c>
      <c r="AN5" s="175">
        <f>'PS INPUT'!AC36</f>
        <v>0</v>
      </c>
      <c r="AO5" s="175">
        <f>'PS INPUT'!AD36</f>
        <v>0</v>
      </c>
      <c r="AP5" s="175">
        <f>'PS INPUT'!AE36</f>
        <v>0</v>
      </c>
      <c r="AQ5" s="175">
        <f>'PS INPUT'!AF36</f>
        <v>0</v>
      </c>
      <c r="AR5" s="175">
        <f>'PS INPUT'!AG36</f>
        <v>0</v>
      </c>
      <c r="AS5" s="175">
        <f>'PS INPUT'!AH36</f>
        <v>0</v>
      </c>
      <c r="AT5" s="175">
        <f>'PS INPUT'!AI36</f>
        <v>0</v>
      </c>
      <c r="AU5" s="175">
        <f>'PS INPUT'!AJ36</f>
        <v>0</v>
      </c>
      <c r="AV5" s="175">
        <f>'PS INPUT'!AK36</f>
        <v>0</v>
      </c>
      <c r="AW5" s="175">
        <f>'PS INPUT'!AL36</f>
        <v>0</v>
      </c>
      <c r="AX5" s="175">
        <f>'PS INPUT'!AM36</f>
        <v>0</v>
      </c>
      <c r="AY5" s="175">
        <f>'PS INPUT'!AN36</f>
        <v>0</v>
      </c>
      <c r="AZ5" s="175">
        <f>'PS INPUT'!AO36</f>
        <v>0</v>
      </c>
      <c r="BA5" s="175">
        <f>'PS INPUT'!AP36</f>
        <v>0</v>
      </c>
      <c r="BB5" s="175">
        <f>'PS INPUT'!AQ36</f>
        <v>0</v>
      </c>
      <c r="BC5" s="175">
        <f>'PS INPUT'!AR36</f>
        <v>0</v>
      </c>
      <c r="BD5" s="175">
        <f>'PS INPUT'!AS36</f>
        <v>0</v>
      </c>
      <c r="BE5" s="175">
        <f>'PS INPUT'!AT36</f>
        <v>0</v>
      </c>
      <c r="BF5" s="175">
        <f>'PS INPUT'!AU36</f>
        <v>5.8E-5</v>
      </c>
      <c r="BG5" s="175">
        <f>'PS INPUT'!AV36</f>
        <v>5.8E-5</v>
      </c>
      <c r="BH5" s="175">
        <f>'PS INPUT'!AW36</f>
        <v>5.8E-5</v>
      </c>
      <c r="BI5" s="175">
        <f>'PS INPUT'!AX36</f>
        <v>5.8E-5</v>
      </c>
      <c r="BJ5" s="175">
        <f>'PS INPUT'!AY36</f>
        <v>5.8E-5</v>
      </c>
      <c r="BK5" s="175">
        <f>'PS INPUT'!AZ36</f>
        <v>5.8E-5</v>
      </c>
      <c r="BL5" s="175">
        <f>'PS INPUT'!BA36</f>
        <v>5.8E-5</v>
      </c>
      <c r="BM5" s="175">
        <f>'PS INPUT'!BB36</f>
        <v>5.8E-5</v>
      </c>
      <c r="BN5" s="175">
        <f>'PS INPUT'!BC36</f>
        <v>5.8E-5</v>
      </c>
      <c r="BO5" s="175">
        <f>'PS INPUT'!BD36</f>
        <v>5.8E-5</v>
      </c>
      <c r="BP5" s="175">
        <f>'PS INPUT'!BE36</f>
        <v>4.5399999999999998E-4</v>
      </c>
      <c r="BQ5" s="175">
        <f>'PS INPUT'!BF36</f>
        <v>4.5399999999999998E-4</v>
      </c>
      <c r="BR5" s="175">
        <f>'PS INPUT'!BG36</f>
        <v>4.5399999999999998E-4</v>
      </c>
      <c r="BS5" s="175">
        <f>'PS INPUT'!BH36</f>
        <v>4.5399999999999998E-4</v>
      </c>
      <c r="BT5" s="175">
        <f>'PS INPUT'!BI36</f>
        <v>4.5399999999999998E-4</v>
      </c>
      <c r="BU5" s="175">
        <f>'PS INPUT'!BJ36</f>
        <v>4.5399999999999998E-4</v>
      </c>
      <c r="BV5" s="175">
        <f>'PS INPUT'!BK36</f>
        <v>4.5399999999999998E-4</v>
      </c>
      <c r="BW5" s="175">
        <f>'PS INPUT'!BL36</f>
        <v>4.5399999999999998E-4</v>
      </c>
      <c r="BX5" s="175">
        <f>'PS INPUT'!BM36</f>
        <v>4.5399999999999998E-4</v>
      </c>
      <c r="BY5" s="175">
        <f>'PS INPUT'!BN36</f>
        <v>4.5399999999999998E-4</v>
      </c>
      <c r="BZ5" s="175">
        <f>'PS INPUT'!BO36</f>
        <v>4.5399999999999998E-4</v>
      </c>
      <c r="CA5" s="175">
        <f>'PS INPUT'!BP36</f>
        <v>4.5399999999999998E-4</v>
      </c>
      <c r="CB5" s="175">
        <f>'PS INPUT'!BQ36</f>
        <v>4.5399999999999998E-4</v>
      </c>
      <c r="CC5" s="175">
        <f>'PS INPUT'!BR36</f>
        <v>4.5399999999999998E-4</v>
      </c>
      <c r="CD5" s="175">
        <f>'PS INPUT'!BS36</f>
        <v>4.5399999999999998E-4</v>
      </c>
      <c r="CE5" s="175">
        <f>'PS INPUT'!BT36</f>
        <v>4.5399999999999998E-4</v>
      </c>
      <c r="CF5" s="175">
        <f>'PS INPUT'!BU36</f>
        <v>4.5399999999999998E-4</v>
      </c>
      <c r="CG5" s="175">
        <f>'PS INPUT'!BV36</f>
        <v>4.5399999999999998E-4</v>
      </c>
      <c r="CH5" s="175">
        <f>'PS INPUT'!BW36</f>
        <v>4.5399999999999998E-4</v>
      </c>
      <c r="CI5" s="175">
        <f>'PS INPUT'!BX36</f>
        <v>4.5399999999999998E-4</v>
      </c>
      <c r="CJ5" s="175">
        <f>'PS INPUT'!BY36</f>
        <v>4.5399999999999998E-4</v>
      </c>
      <c r="CK5" s="175">
        <f>'PS INPUT'!BZ36</f>
        <v>4.5399999999999998E-4</v>
      </c>
      <c r="CL5" s="175">
        <f>'PS INPUT'!CA36</f>
        <v>4.5399999999999998E-4</v>
      </c>
      <c r="CM5" s="175">
        <f>'PS INPUT'!CB36</f>
        <v>4.5399999999999998E-4</v>
      </c>
      <c r="CN5" s="175">
        <f>'PS INPUT'!CC36</f>
        <v>1.4999999999999999E-4</v>
      </c>
      <c r="CO5" s="175">
        <f>'PS INPUT'!CD36</f>
        <v>1.4999999999999999E-4</v>
      </c>
      <c r="CP5" s="175">
        <f>'PS INPUT'!CE36</f>
        <v>1.4999999999999999E-4</v>
      </c>
      <c r="CQ5" s="175">
        <f>'PS INPUT'!CF36</f>
        <v>1.4999999999999999E-4</v>
      </c>
      <c r="CR5" s="175">
        <f>'PS INPUT'!CG36</f>
        <v>5.0000000000000002E-5</v>
      </c>
      <c r="CS5" s="175">
        <f>'PS INPUT'!CH36</f>
        <v>5.0000000000000002E-5</v>
      </c>
      <c r="CT5" s="175">
        <f>'PS INPUT'!CI36</f>
        <v>5.0000000000000002E-5</v>
      </c>
      <c r="CU5" s="175">
        <f>'PS INPUT'!CJ36</f>
        <v>5.0000000000000002E-5</v>
      </c>
      <c r="CV5" s="175">
        <f>'PS INPUT'!CK36</f>
        <v>4.0000000000000003E-5</v>
      </c>
      <c r="CW5" s="175">
        <f>'PS INPUT'!CL36</f>
        <v>4.0000000000000003E-5</v>
      </c>
      <c r="CX5" s="175">
        <f>'PS INPUT'!CM36</f>
        <v>4.0000000000000003E-5</v>
      </c>
      <c r="CY5" s="175">
        <f>'PS INPUT'!CN36</f>
        <v>4.0000000000000003E-5</v>
      </c>
      <c r="CZ5" s="175">
        <f>'PS INPUT'!CO36</f>
        <v>4.0000000000000003E-5</v>
      </c>
      <c r="DA5" s="175">
        <f>'PS INPUT'!CP36</f>
        <v>4.0000000000000003E-5</v>
      </c>
      <c r="DB5" s="175">
        <f>'PS INPUT'!CQ36</f>
        <v>4.0000000000000003E-5</v>
      </c>
      <c r="DC5" s="175">
        <f>'PS INPUT'!CR36</f>
        <v>4.0000000000000003E-5</v>
      </c>
      <c r="DD5" s="175">
        <f>'PS INPUT'!CS36</f>
        <v>6.7999999999999999E-5</v>
      </c>
      <c r="DE5" s="175">
        <f>'PS INPUT'!CT36</f>
        <v>6.7999999999999999E-5</v>
      </c>
      <c r="DF5" s="175">
        <f>'PS INPUT'!CU36</f>
        <v>6.7999999999999999E-5</v>
      </c>
      <c r="DG5" s="175">
        <f>'PS INPUT'!CV36</f>
        <v>6.7999999999999999E-5</v>
      </c>
      <c r="DH5" s="175">
        <f>'PS INPUT'!CW36</f>
        <v>6.7999999999999999E-5</v>
      </c>
      <c r="DI5" s="175">
        <f>'PS INPUT'!CX36</f>
        <v>6.7999999999999999E-5</v>
      </c>
      <c r="DJ5" s="175">
        <f>'PS INPUT'!CY36</f>
        <v>6.7999999999999999E-5</v>
      </c>
      <c r="DK5" s="175">
        <f>'PS INPUT'!CZ36</f>
        <v>6.7999999999999999E-5</v>
      </c>
      <c r="DL5" s="175">
        <f>'PS INPUT'!DA36</f>
        <v>6.7999999999999999E-5</v>
      </c>
      <c r="DM5" s="175">
        <f>'PS INPUT'!DB36</f>
        <v>6.7999999999999999E-5</v>
      </c>
      <c r="DN5" s="175">
        <f>'PS INPUT'!DC36</f>
        <v>6.7999999999999999E-5</v>
      </c>
      <c r="DO5" s="175">
        <f>'PS INPUT'!DD36</f>
        <v>6.7999999999999999E-5</v>
      </c>
      <c r="DP5" s="175">
        <f>'PS INPUT'!DE36</f>
        <v>6.7999999999999999E-5</v>
      </c>
      <c r="DQ5" s="175">
        <f>'PS INPUT'!DF36</f>
        <v>6.7999999999999999E-5</v>
      </c>
      <c r="DR5" s="175">
        <f>'PS INPUT'!DG36</f>
        <v>6.7999999999999999E-5</v>
      </c>
      <c r="DS5" s="175">
        <f>'PS INPUT'!DH36</f>
        <v>6.7999999999999999E-5</v>
      </c>
      <c r="DT5" s="175">
        <f>'PS INPUT'!DI36</f>
        <v>6.7999999999999999E-5</v>
      </c>
      <c r="DU5" s="175">
        <f>'PS INPUT'!DJ36</f>
        <v>6.7999999999999999E-5</v>
      </c>
      <c r="DV5" s="175">
        <f>'PS INPUT'!DK36</f>
        <v>6.7999999999999999E-5</v>
      </c>
      <c r="DW5" s="175">
        <f>'PS INPUT'!DL36</f>
        <v>6.7999999999999999E-5</v>
      </c>
      <c r="DX5" s="175">
        <f>'PS INPUT'!DM36</f>
        <v>1.36E-4</v>
      </c>
      <c r="DY5" s="175">
        <f>'PS INPUT'!DN36</f>
        <v>1.36E-4</v>
      </c>
      <c r="DZ5" s="175">
        <f>'PS INPUT'!DO36</f>
        <v>1.36E-4</v>
      </c>
      <c r="EA5" s="175">
        <f>'PS INPUT'!DP36</f>
        <v>1.36E-4</v>
      </c>
      <c r="EB5" s="175">
        <f>'PS INPUT'!DQ36</f>
        <v>1.36E-4</v>
      </c>
      <c r="EC5" s="175">
        <f>'PS INPUT'!DR36</f>
        <v>1.36E-4</v>
      </c>
      <c r="ED5" s="175">
        <f>'PS INPUT'!DS36</f>
        <v>1.36E-4</v>
      </c>
      <c r="EE5" s="175">
        <f>'PS INPUT'!DT36</f>
        <v>1.36E-4</v>
      </c>
      <c r="EF5" s="175">
        <f>'PS INPUT'!DU36</f>
        <v>1.36E-4</v>
      </c>
      <c r="EG5" s="175">
        <f>'PS INPUT'!DV36</f>
        <v>1.36E-4</v>
      </c>
      <c r="EH5" s="175">
        <f>'PS INPUT'!DW36</f>
        <v>1.36E-4</v>
      </c>
      <c r="EI5" s="175">
        <f>'PS INPUT'!DX36</f>
        <v>1.73E-4</v>
      </c>
      <c r="EJ5" s="175">
        <f>'PS INPUT'!DY36</f>
        <v>1.73E-4</v>
      </c>
      <c r="EK5" s="175">
        <f>'PS INPUT'!DZ36</f>
        <v>1.73E-4</v>
      </c>
      <c r="EL5" s="175">
        <f>'PS INPUT'!EA36</f>
        <v>1.73E-4</v>
      </c>
      <c r="EM5" s="175">
        <f>'PS INPUT'!EB36</f>
        <v>1.73E-4</v>
      </c>
      <c r="EN5" s="175">
        <f>'PS INPUT'!EC36</f>
        <v>1.73E-4</v>
      </c>
      <c r="EO5" s="175">
        <f>'PS INPUT'!ED36</f>
        <v>1.73E-4</v>
      </c>
      <c r="EP5" s="175">
        <f>'PS INPUT'!EE36</f>
        <v>1.73E-4</v>
      </c>
      <c r="EQ5" s="175">
        <f>'PS INPUT'!EF36</f>
        <v>1.3999999999999999E-4</v>
      </c>
      <c r="ER5" s="175">
        <f>'PS INPUT'!EG36</f>
        <v>1.3999999999999999E-4</v>
      </c>
      <c r="ES5" s="175">
        <f>'PS INPUT'!EH36</f>
        <v>1.3999999999999999E-4</v>
      </c>
      <c r="ET5" s="175">
        <f>'PS INPUT'!EI36</f>
        <v>1.3999999999999999E-4</v>
      </c>
      <c r="EU5" s="175">
        <f>'PS INPUT'!EJ36</f>
        <v>1.3999999999999999E-4</v>
      </c>
      <c r="EV5" s="175">
        <f>'PS INPUT'!EK36</f>
        <v>1.3999999999999999E-4</v>
      </c>
      <c r="EW5" s="175">
        <f>'PS INPUT'!EL36</f>
        <v>1.3999999999999999E-4</v>
      </c>
      <c r="EX5" s="175">
        <f>'PS INPUT'!EM36</f>
        <v>1.3999999999999999E-4</v>
      </c>
      <c r="EY5" s="175">
        <f>'PS INPUT'!EN36</f>
        <v>1.3999999999999999E-4</v>
      </c>
      <c r="EZ5" s="175">
        <f>'PS INPUT'!EO36</f>
        <v>8.1000000000000004E-5</v>
      </c>
      <c r="FA5" s="175">
        <f>'PS INPUT'!EP36</f>
        <v>8.1000000000000004E-5</v>
      </c>
      <c r="FB5" s="175">
        <f>'PS INPUT'!EQ36</f>
        <v>8.1000000000000004E-5</v>
      </c>
      <c r="FC5" s="175">
        <f>'PS INPUT'!ER36</f>
        <v>8.1000000000000004E-5</v>
      </c>
      <c r="FD5" s="175">
        <f>'PS INPUT'!ES36</f>
        <v>8.1000000000000004E-5</v>
      </c>
      <c r="FE5" s="175">
        <f>'PS INPUT'!ET36</f>
        <v>8.1000000000000004E-5</v>
      </c>
      <c r="FF5" s="175">
        <f>'PS INPUT'!EU36</f>
        <v>8.1000000000000004E-5</v>
      </c>
      <c r="FG5" s="175">
        <f>'PS INPUT'!EV36</f>
        <v>8.1000000000000004E-5</v>
      </c>
      <c r="FH5" s="175">
        <f>'PS INPUT'!EW36</f>
        <v>8.1000000000000004E-5</v>
      </c>
      <c r="FI5" s="175">
        <f>'PS INPUT'!EX36</f>
        <v>8.1000000000000004E-5</v>
      </c>
      <c r="FJ5" s="175">
        <f>'PS INPUT'!EY36</f>
        <v>8.1000000000000004E-5</v>
      </c>
      <c r="FK5" s="175">
        <f>'PS INPUT'!EZ36</f>
        <v>8.1000000000000004E-5</v>
      </c>
      <c r="FL5" s="175"/>
      <c r="FM5" s="132"/>
    </row>
    <row r="6" spans="1:169" x14ac:dyDescent="0.2">
      <c r="C6" s="174"/>
      <c r="D6" s="174"/>
      <c r="E6" s="174"/>
      <c r="F6" s="174"/>
      <c r="O6" s="307"/>
      <c r="P6" s="307"/>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9"/>
      <c r="BX6" s="309"/>
      <c r="BY6" s="307"/>
      <c r="BZ6" s="307"/>
      <c r="CA6" s="307"/>
      <c r="CB6" s="307"/>
      <c r="CC6" s="307"/>
      <c r="CD6" s="307"/>
      <c r="CE6" s="307"/>
      <c r="CF6" s="307"/>
      <c r="CG6" s="307"/>
      <c r="CH6" s="307"/>
      <c r="CI6" s="307"/>
      <c r="CJ6" s="307"/>
      <c r="CK6" s="307"/>
      <c r="CL6" s="307"/>
      <c r="CM6" s="307"/>
      <c r="CN6" s="307"/>
      <c r="CO6" s="307"/>
      <c r="CP6" s="307"/>
      <c r="FL6" s="132"/>
      <c r="FM6" s="132"/>
    </row>
    <row r="7" spans="1:169" s="216" customFormat="1" x14ac:dyDescent="0.2">
      <c r="C7" s="283">
        <v>-1</v>
      </c>
      <c r="D7" s="284">
        <v>-2</v>
      </c>
      <c r="E7" s="283">
        <v>-3</v>
      </c>
      <c r="F7" s="284">
        <v>-4</v>
      </c>
      <c r="G7" s="283">
        <v>-5</v>
      </c>
      <c r="H7" s="284">
        <v>-6</v>
      </c>
      <c r="I7" s="283">
        <v>-7</v>
      </c>
      <c r="J7" s="284">
        <v>-8</v>
      </c>
      <c r="K7" s="283">
        <v>-9</v>
      </c>
      <c r="L7" s="284">
        <v>-10</v>
      </c>
      <c r="M7" s="283">
        <v>-11</v>
      </c>
      <c r="N7" s="284">
        <v>-12</v>
      </c>
      <c r="O7" s="217">
        <v>-13</v>
      </c>
      <c r="P7" s="217">
        <v>-14</v>
      </c>
      <c r="Q7" s="217">
        <v>-15</v>
      </c>
      <c r="R7" s="217">
        <v>-16</v>
      </c>
      <c r="S7" s="217">
        <v>-17</v>
      </c>
      <c r="T7" s="217">
        <v>-18</v>
      </c>
      <c r="U7" s="217">
        <v>-19</v>
      </c>
      <c r="V7" s="217">
        <v>-20</v>
      </c>
      <c r="W7" s="217">
        <v>-21</v>
      </c>
      <c r="X7" s="217">
        <v>-22</v>
      </c>
      <c r="Y7" s="217">
        <v>-23</v>
      </c>
      <c r="Z7" s="217">
        <v>-24</v>
      </c>
      <c r="AA7" s="217">
        <v>-25</v>
      </c>
      <c r="AB7" s="217">
        <v>-26</v>
      </c>
      <c r="AC7" s="217">
        <v>-27</v>
      </c>
      <c r="AD7" s="217">
        <v>-28</v>
      </c>
      <c r="AE7" s="217">
        <v>-29</v>
      </c>
      <c r="AF7" s="217">
        <v>-30</v>
      </c>
      <c r="AG7" s="217">
        <v>-31</v>
      </c>
      <c r="AH7" s="217">
        <v>-32</v>
      </c>
      <c r="AI7" s="217">
        <v>-33</v>
      </c>
      <c r="AJ7" s="217">
        <v>-34</v>
      </c>
      <c r="AK7" s="217">
        <v>-35</v>
      </c>
      <c r="AL7" s="217">
        <v>-36</v>
      </c>
      <c r="AM7" s="217">
        <v>-37</v>
      </c>
      <c r="AN7" s="217">
        <v>-38</v>
      </c>
      <c r="AO7" s="217">
        <v>-39</v>
      </c>
      <c r="AP7" s="217">
        <v>-40</v>
      </c>
      <c r="AQ7" s="217">
        <v>-41</v>
      </c>
      <c r="AR7" s="217">
        <v>-42</v>
      </c>
      <c r="AS7" s="217">
        <v>-43</v>
      </c>
      <c r="AT7" s="217">
        <v>-44</v>
      </c>
      <c r="AU7" s="217">
        <v>-45</v>
      </c>
      <c r="AV7" s="217">
        <v>-46</v>
      </c>
      <c r="AW7" s="217">
        <v>-47</v>
      </c>
      <c r="AX7" s="217">
        <v>-48</v>
      </c>
      <c r="AY7" s="217">
        <v>-49</v>
      </c>
      <c r="AZ7" s="217">
        <v>-50</v>
      </c>
      <c r="BA7" s="217">
        <v>-51</v>
      </c>
      <c r="BB7" s="217">
        <v>-52</v>
      </c>
      <c r="BC7" s="217">
        <v>-53</v>
      </c>
      <c r="BD7" s="217">
        <v>-54</v>
      </c>
      <c r="BE7" s="217">
        <v>-55</v>
      </c>
      <c r="BF7" s="217">
        <v>-56</v>
      </c>
      <c r="BG7" s="217">
        <v>-57</v>
      </c>
      <c r="BH7" s="217">
        <v>-58</v>
      </c>
      <c r="BI7" s="217">
        <v>-59</v>
      </c>
      <c r="BJ7" s="217">
        <v>-60</v>
      </c>
      <c r="BK7" s="217">
        <v>-61</v>
      </c>
      <c r="BL7" s="217">
        <v>-62</v>
      </c>
      <c r="BM7" s="217">
        <v>-63</v>
      </c>
      <c r="BN7" s="217">
        <v>-64</v>
      </c>
      <c r="BO7" s="217">
        <v>-65</v>
      </c>
      <c r="BP7" s="217">
        <v>-66</v>
      </c>
      <c r="BQ7" s="217">
        <v>-67</v>
      </c>
      <c r="BR7" s="217">
        <v>-68</v>
      </c>
      <c r="BS7" s="217">
        <v>-69</v>
      </c>
      <c r="BT7" s="217">
        <v>-70</v>
      </c>
      <c r="BU7" s="217">
        <v>-71</v>
      </c>
      <c r="BV7" s="217">
        <v>-72</v>
      </c>
      <c r="BW7" s="312">
        <v>-73</v>
      </c>
      <c r="BX7" s="312">
        <v>-74</v>
      </c>
      <c r="BY7" s="313">
        <v>-75</v>
      </c>
      <c r="BZ7" s="313">
        <v>-76</v>
      </c>
      <c r="CA7" s="313">
        <v>-77</v>
      </c>
      <c r="CB7" s="313">
        <v>-78</v>
      </c>
      <c r="CC7" s="313">
        <v>-79</v>
      </c>
      <c r="CD7" s="313">
        <v>-80</v>
      </c>
      <c r="CE7" s="313">
        <v>-81</v>
      </c>
      <c r="CF7" s="313">
        <v>-82</v>
      </c>
      <c r="CG7" s="313">
        <v>-83</v>
      </c>
      <c r="CH7" s="313">
        <v>-84</v>
      </c>
      <c r="CI7" s="313">
        <v>-85</v>
      </c>
      <c r="CJ7" s="313">
        <v>-86</v>
      </c>
      <c r="CK7" s="313">
        <v>-87</v>
      </c>
      <c r="CL7" s="313">
        <v>-88</v>
      </c>
      <c r="CM7" s="313">
        <v>-89</v>
      </c>
      <c r="CN7" s="313">
        <v>-90</v>
      </c>
      <c r="CO7" s="313">
        <v>-91</v>
      </c>
      <c r="CP7" s="313">
        <v>-92</v>
      </c>
      <c r="CQ7" s="216">
        <v>-93</v>
      </c>
      <c r="CR7" s="216">
        <v>-94</v>
      </c>
      <c r="CS7" s="216">
        <v>-95</v>
      </c>
      <c r="CT7" s="216">
        <v>-96</v>
      </c>
      <c r="CU7" s="216">
        <v>-97</v>
      </c>
      <c r="CV7" s="216">
        <v>-98</v>
      </c>
      <c r="CW7" s="216">
        <v>-99</v>
      </c>
      <c r="CX7" s="216">
        <v>-100</v>
      </c>
      <c r="CY7" s="216">
        <v>-101</v>
      </c>
      <c r="CZ7" s="216">
        <v>-102</v>
      </c>
      <c r="DA7" s="216">
        <v>-103</v>
      </c>
      <c r="DB7" s="216">
        <v>-104</v>
      </c>
      <c r="DC7" s="216">
        <v>-105</v>
      </c>
      <c r="DD7" s="216">
        <v>-106</v>
      </c>
      <c r="DE7" s="216">
        <v>-107</v>
      </c>
      <c r="DF7" s="216">
        <v>-108</v>
      </c>
      <c r="DG7" s="216">
        <v>-109</v>
      </c>
      <c r="DH7" s="216">
        <v>-110</v>
      </c>
      <c r="DI7" s="216">
        <v>-111</v>
      </c>
      <c r="DJ7" s="216">
        <v>-112</v>
      </c>
      <c r="DK7" s="216">
        <v>-113</v>
      </c>
      <c r="DL7" s="216">
        <v>-114</v>
      </c>
      <c r="DM7" s="216">
        <v>-115</v>
      </c>
      <c r="DN7" s="216">
        <v>-116</v>
      </c>
      <c r="DO7" s="216">
        <v>-117</v>
      </c>
      <c r="DP7" s="216">
        <v>-118</v>
      </c>
      <c r="DQ7" s="216">
        <v>-119</v>
      </c>
      <c r="DR7" s="216">
        <v>-120</v>
      </c>
      <c r="DS7" s="216">
        <v>-121</v>
      </c>
      <c r="DT7" s="216">
        <v>-122</v>
      </c>
      <c r="DU7" s="216">
        <v>-123</v>
      </c>
      <c r="DV7" s="216">
        <v>-124</v>
      </c>
      <c r="DW7" s="216">
        <v>-125</v>
      </c>
      <c r="DX7" s="216">
        <v>-126</v>
      </c>
      <c r="DY7" s="216">
        <v>-127</v>
      </c>
      <c r="DZ7" s="216">
        <v>-128</v>
      </c>
      <c r="EA7" s="216">
        <v>-129</v>
      </c>
      <c r="EB7" s="216">
        <v>-130</v>
      </c>
      <c r="EC7" s="216">
        <v>-131</v>
      </c>
      <c r="ED7" s="216">
        <v>-132</v>
      </c>
      <c r="EE7" s="216">
        <v>-133</v>
      </c>
      <c r="EF7" s="216">
        <v>-134</v>
      </c>
      <c r="EG7" s="216">
        <v>-135</v>
      </c>
      <c r="EH7" s="216">
        <v>-136</v>
      </c>
      <c r="EI7" s="216">
        <v>-137</v>
      </c>
      <c r="EJ7" s="216">
        <v>-138</v>
      </c>
      <c r="EK7" s="216">
        <v>-139</v>
      </c>
      <c r="EL7" s="216">
        <v>-140</v>
      </c>
      <c r="EM7" s="216">
        <v>-141</v>
      </c>
      <c r="EN7" s="216">
        <v>-142</v>
      </c>
      <c r="EO7" s="216">
        <v>-143</v>
      </c>
      <c r="EP7" s="216">
        <v>-144</v>
      </c>
      <c r="EQ7" s="216">
        <v>-145</v>
      </c>
      <c r="ER7" s="216">
        <v>-146</v>
      </c>
      <c r="ES7" s="216">
        <v>-147</v>
      </c>
      <c r="ET7" s="216">
        <v>-148</v>
      </c>
      <c r="EU7" s="216">
        <v>-149</v>
      </c>
      <c r="EV7" s="216">
        <v>-150</v>
      </c>
      <c r="EW7" s="216">
        <v>-151</v>
      </c>
      <c r="EX7" s="216">
        <v>-152</v>
      </c>
      <c r="EY7" s="216">
        <v>-153</v>
      </c>
      <c r="EZ7" s="216">
        <v>-154</v>
      </c>
      <c r="FA7" s="216">
        <v>-155</v>
      </c>
      <c r="FB7" s="216">
        <v>-156</v>
      </c>
      <c r="FC7" s="216">
        <v>-157</v>
      </c>
      <c r="FD7" s="216">
        <v>-158</v>
      </c>
      <c r="FE7" s="216">
        <v>-159</v>
      </c>
      <c r="FF7" s="216">
        <v>-160</v>
      </c>
      <c r="FG7" s="216">
        <v>-161</v>
      </c>
      <c r="FH7" s="216">
        <v>-162</v>
      </c>
      <c r="FI7" s="216">
        <v>-163</v>
      </c>
      <c r="FJ7" s="216">
        <v>-164</v>
      </c>
      <c r="FK7" s="216">
        <v>-165</v>
      </c>
    </row>
    <row r="8" spans="1:169" ht="32.25" customHeight="1" x14ac:dyDescent="0.25">
      <c r="B8" s="135" t="s">
        <v>346</v>
      </c>
      <c r="C8" s="285">
        <v>39448</v>
      </c>
      <c r="D8" s="286">
        <v>39479</v>
      </c>
      <c r="E8" s="286">
        <v>39508</v>
      </c>
      <c r="F8" s="286">
        <v>39539</v>
      </c>
      <c r="G8" s="286">
        <v>39569</v>
      </c>
      <c r="H8" s="286">
        <v>39600</v>
      </c>
      <c r="I8" s="286">
        <v>39630</v>
      </c>
      <c r="J8" s="286">
        <v>39661</v>
      </c>
      <c r="K8" s="286">
        <v>39692</v>
      </c>
      <c r="L8" s="286">
        <v>39722</v>
      </c>
      <c r="M8" s="286">
        <v>39753</v>
      </c>
      <c r="N8" s="286">
        <v>39783</v>
      </c>
      <c r="O8" s="136">
        <v>39814</v>
      </c>
      <c r="P8" s="136">
        <v>39845</v>
      </c>
      <c r="Q8" s="136">
        <v>39873</v>
      </c>
      <c r="R8" s="136">
        <v>39904</v>
      </c>
      <c r="S8" s="136">
        <v>39934</v>
      </c>
      <c r="T8" s="136">
        <v>39965</v>
      </c>
      <c r="U8" s="136">
        <v>39995</v>
      </c>
      <c r="V8" s="136">
        <v>40026</v>
      </c>
      <c r="W8" s="136">
        <v>40057</v>
      </c>
      <c r="X8" s="136">
        <v>40087</v>
      </c>
      <c r="Y8" s="136">
        <v>40118</v>
      </c>
      <c r="Z8" s="136">
        <v>40148</v>
      </c>
      <c r="AA8" s="136">
        <v>40179</v>
      </c>
      <c r="AB8" s="136">
        <v>40210</v>
      </c>
      <c r="AC8" s="136">
        <v>40238</v>
      </c>
      <c r="AD8" s="136">
        <v>40269</v>
      </c>
      <c r="AE8" s="136">
        <v>40299</v>
      </c>
      <c r="AF8" s="136">
        <v>40330</v>
      </c>
      <c r="AG8" s="136">
        <v>40360</v>
      </c>
      <c r="AH8" s="136">
        <v>40391</v>
      </c>
      <c r="AI8" s="136">
        <v>40422</v>
      </c>
      <c r="AJ8" s="136">
        <v>40452</v>
      </c>
      <c r="AK8" s="136">
        <v>40483</v>
      </c>
      <c r="AL8" s="136">
        <v>40513</v>
      </c>
      <c r="AM8" s="136">
        <v>40544</v>
      </c>
      <c r="AN8" s="136">
        <v>40575</v>
      </c>
      <c r="AO8" s="136">
        <v>40603</v>
      </c>
      <c r="AP8" s="136">
        <v>40634</v>
      </c>
      <c r="AQ8" s="136">
        <v>40664</v>
      </c>
      <c r="AR8" s="136">
        <v>40695</v>
      </c>
      <c r="AS8" s="136">
        <v>40725</v>
      </c>
      <c r="AT8" s="136">
        <v>40756</v>
      </c>
      <c r="AU8" s="136">
        <v>40787</v>
      </c>
      <c r="AV8" s="136">
        <v>40817</v>
      </c>
      <c r="AW8" s="136">
        <v>40848</v>
      </c>
      <c r="AX8" s="136">
        <v>40878</v>
      </c>
      <c r="AY8" s="136">
        <v>40909</v>
      </c>
      <c r="AZ8" s="136">
        <v>40940</v>
      </c>
      <c r="BA8" s="136">
        <v>40969</v>
      </c>
      <c r="BB8" s="136">
        <v>41000</v>
      </c>
      <c r="BC8" s="136">
        <v>41030</v>
      </c>
      <c r="BD8" s="136">
        <v>41061</v>
      </c>
      <c r="BE8" s="136">
        <v>41091</v>
      </c>
      <c r="BF8" s="136">
        <v>41122</v>
      </c>
      <c r="BG8" s="136">
        <v>41153</v>
      </c>
      <c r="BH8" s="136">
        <v>41183</v>
      </c>
      <c r="BI8" s="136">
        <v>41214</v>
      </c>
      <c r="BJ8" s="136">
        <v>41244</v>
      </c>
      <c r="BK8" s="136">
        <v>41275</v>
      </c>
      <c r="BL8" s="136">
        <v>41306</v>
      </c>
      <c r="BM8" s="136">
        <v>41334</v>
      </c>
      <c r="BN8" s="136">
        <v>41365</v>
      </c>
      <c r="BO8" s="136">
        <v>41395</v>
      </c>
      <c r="BP8" s="136">
        <v>41426</v>
      </c>
      <c r="BQ8" s="136">
        <v>41456</v>
      </c>
      <c r="BR8" s="136">
        <v>41487</v>
      </c>
      <c r="BS8" s="218">
        <v>41518</v>
      </c>
      <c r="BT8" s="218">
        <v>41548</v>
      </c>
      <c r="BU8" s="218">
        <v>41579</v>
      </c>
      <c r="BV8" s="218">
        <v>41609</v>
      </c>
      <c r="BW8" s="218">
        <v>41640</v>
      </c>
      <c r="BX8" s="218">
        <v>41671</v>
      </c>
      <c r="BY8" s="218">
        <v>41699</v>
      </c>
      <c r="BZ8" s="218">
        <v>41730</v>
      </c>
      <c r="CA8" s="218">
        <v>41760</v>
      </c>
      <c r="CB8" s="218">
        <v>41791</v>
      </c>
      <c r="CC8" s="218">
        <v>41821</v>
      </c>
      <c r="CD8" s="218">
        <v>41852</v>
      </c>
      <c r="CE8" s="218">
        <v>41883</v>
      </c>
      <c r="CF8" s="218">
        <v>41913</v>
      </c>
      <c r="CG8" s="218">
        <v>41944</v>
      </c>
      <c r="CH8" s="218">
        <v>41974</v>
      </c>
      <c r="CI8" s="218">
        <v>42005</v>
      </c>
      <c r="CJ8" s="218">
        <v>42036</v>
      </c>
      <c r="CK8" s="218">
        <v>42064</v>
      </c>
      <c r="CL8" s="218">
        <v>42095</v>
      </c>
      <c r="CM8" s="218">
        <v>42125</v>
      </c>
      <c r="CN8" s="218">
        <v>42156</v>
      </c>
      <c r="CO8" s="218">
        <v>42186</v>
      </c>
      <c r="CP8" s="218">
        <v>42217</v>
      </c>
      <c r="CQ8" s="218">
        <v>42248</v>
      </c>
      <c r="CR8" s="218">
        <v>42278</v>
      </c>
      <c r="CS8" s="218">
        <v>42309</v>
      </c>
      <c r="CT8" s="218">
        <v>42339</v>
      </c>
      <c r="CU8" s="218">
        <v>42370</v>
      </c>
      <c r="CV8" s="218">
        <v>42401</v>
      </c>
      <c r="CW8" s="218">
        <v>42430</v>
      </c>
      <c r="CX8" s="218">
        <v>42461</v>
      </c>
      <c r="CY8" s="218">
        <v>42491</v>
      </c>
      <c r="CZ8" s="218">
        <v>42522</v>
      </c>
      <c r="DA8" s="218">
        <v>42552</v>
      </c>
      <c r="DB8" s="218">
        <v>42583</v>
      </c>
      <c r="DC8" s="218">
        <v>42614</v>
      </c>
      <c r="DD8" s="218">
        <v>42644</v>
      </c>
      <c r="DE8" s="218">
        <v>42675</v>
      </c>
      <c r="DF8" s="218">
        <v>42705</v>
      </c>
      <c r="DG8" s="218">
        <v>42736</v>
      </c>
      <c r="DH8" s="218">
        <v>42767</v>
      </c>
      <c r="DI8" s="218">
        <v>42795</v>
      </c>
      <c r="DJ8" s="218">
        <v>42826</v>
      </c>
      <c r="DK8" s="218">
        <v>42856</v>
      </c>
      <c r="DL8" s="218">
        <v>42887</v>
      </c>
      <c r="DM8" s="218">
        <v>42917</v>
      </c>
      <c r="DN8" s="218">
        <v>42948</v>
      </c>
      <c r="DO8" s="218">
        <v>42979</v>
      </c>
      <c r="DP8" s="218">
        <v>43009</v>
      </c>
      <c r="DQ8" s="218">
        <v>43040</v>
      </c>
      <c r="DR8" s="218">
        <v>43070</v>
      </c>
      <c r="DS8" s="218">
        <v>43101</v>
      </c>
      <c r="DT8" s="218">
        <v>43132</v>
      </c>
      <c r="DU8" s="218">
        <v>43160</v>
      </c>
      <c r="DV8" s="218">
        <v>43191</v>
      </c>
      <c r="DW8" s="218">
        <v>43221</v>
      </c>
      <c r="DX8" s="218">
        <v>43252</v>
      </c>
      <c r="DY8" s="218">
        <v>43282</v>
      </c>
      <c r="DZ8" s="218">
        <v>43313</v>
      </c>
      <c r="EA8" s="218">
        <v>43344</v>
      </c>
      <c r="EB8" s="218">
        <v>43374</v>
      </c>
      <c r="EC8" s="218">
        <v>43405</v>
      </c>
      <c r="ED8" s="218">
        <v>43435</v>
      </c>
      <c r="EE8" s="218">
        <v>43466</v>
      </c>
      <c r="EF8" s="218">
        <v>43497</v>
      </c>
      <c r="EG8" s="218">
        <v>43525</v>
      </c>
      <c r="EH8" s="218">
        <v>43556</v>
      </c>
      <c r="EI8" s="218">
        <v>43586</v>
      </c>
      <c r="EJ8" s="218">
        <v>43617</v>
      </c>
      <c r="EK8" s="218">
        <v>43647</v>
      </c>
      <c r="EL8" s="218">
        <v>43678</v>
      </c>
      <c r="EM8" s="218">
        <v>43709</v>
      </c>
      <c r="EN8" s="218">
        <v>43739</v>
      </c>
      <c r="EO8" s="218">
        <v>43770</v>
      </c>
      <c r="EP8" s="218">
        <v>43800</v>
      </c>
      <c r="EQ8" s="218">
        <v>43831</v>
      </c>
      <c r="ER8" s="218">
        <v>43862</v>
      </c>
      <c r="ES8" s="218">
        <v>43891</v>
      </c>
      <c r="ET8" s="218">
        <v>43922</v>
      </c>
      <c r="EU8" s="218">
        <v>43952</v>
      </c>
      <c r="EV8" s="218">
        <v>43983</v>
      </c>
      <c r="EW8" s="218">
        <v>44013</v>
      </c>
      <c r="EX8" s="218">
        <v>44044</v>
      </c>
      <c r="EY8" s="218">
        <v>44075</v>
      </c>
      <c r="EZ8" s="218">
        <v>44105</v>
      </c>
      <c r="FA8" s="218">
        <v>44136</v>
      </c>
      <c r="FB8" s="218">
        <v>44166</v>
      </c>
      <c r="FC8" s="218">
        <v>44197</v>
      </c>
      <c r="FD8" s="218">
        <v>44228</v>
      </c>
      <c r="FE8" s="218">
        <v>44256</v>
      </c>
      <c r="FF8" s="218">
        <v>44287</v>
      </c>
      <c r="FG8" s="218">
        <v>44317</v>
      </c>
      <c r="FH8" s="218">
        <v>44348</v>
      </c>
      <c r="FI8" s="218">
        <v>44378</v>
      </c>
      <c r="FJ8" s="218">
        <v>44409</v>
      </c>
      <c r="FK8" s="218">
        <v>44440</v>
      </c>
      <c r="FL8" s="226" t="s">
        <v>340</v>
      </c>
      <c r="FM8" s="132"/>
    </row>
    <row r="9" spans="1:169" ht="32.25" customHeight="1" x14ac:dyDescent="0.2">
      <c r="A9" s="137">
        <v>-1</v>
      </c>
      <c r="B9" s="210" t="s">
        <v>260</v>
      </c>
      <c r="C9" s="287"/>
      <c r="D9" s="288"/>
      <c r="E9" s="288"/>
      <c r="F9" s="288">
        <v>0</v>
      </c>
      <c r="G9" s="288">
        <v>0</v>
      </c>
      <c r="H9" s="288">
        <v>0</v>
      </c>
      <c r="I9" s="288">
        <v>0</v>
      </c>
      <c r="J9" s="288">
        <v>0</v>
      </c>
      <c r="K9" s="288">
        <v>0</v>
      </c>
      <c r="L9" s="288">
        <v>0</v>
      </c>
      <c r="M9" s="288">
        <v>0</v>
      </c>
      <c r="N9" s="288">
        <v>0</v>
      </c>
      <c r="O9" s="211">
        <f>IF('PS INPUT'!D7=1,'PS INPUT'!D38,(ROUND('PS INPUT'!D40*'PS INPUT'!D36*1000,2)))</f>
        <v>0</v>
      </c>
      <c r="P9" s="211">
        <f>IF('PS INPUT'!E7=1,'PS INPUT'!E38,(ROUND('PS INPUT'!E40*'PS INPUT'!E36*1000,2)))</f>
        <v>0</v>
      </c>
      <c r="Q9" s="211">
        <f>IF('PS INPUT'!F7=1,'PS INPUT'!F38,(ROUND('PS INPUT'!F40*'PS INPUT'!F36*1000,2)))</f>
        <v>0</v>
      </c>
      <c r="R9" s="211">
        <f>IF('PS INPUT'!G7=1,'PS INPUT'!G38,(ROUND('PS INPUT'!G40*'PS INPUT'!G36*1000,2)))</f>
        <v>0</v>
      </c>
      <c r="S9" s="211">
        <f>IF('PS INPUT'!H7=1,'PS INPUT'!H38,(ROUND('PS INPUT'!H40*'PS INPUT'!H36*1000,2)))</f>
        <v>0</v>
      </c>
      <c r="T9" s="211">
        <f>IF('PS INPUT'!I7=1,'PS INPUT'!I38,(ROUND('PS INPUT'!I40*'PS INPUT'!I36*1000,2)))</f>
        <v>0</v>
      </c>
      <c r="U9" s="211">
        <f>IF('PS INPUT'!J7=1,'PS INPUT'!J38,(ROUND('PS INPUT'!J40*'PS INPUT'!J36*1000,2)))</f>
        <v>0</v>
      </c>
      <c r="V9" s="211">
        <f>IF('PS INPUT'!K7=1,'PS INPUT'!K38,(ROUND('PS INPUT'!K40*'PS INPUT'!K36*1000,2)))</f>
        <v>0</v>
      </c>
      <c r="W9" s="211">
        <f>IF('PS INPUT'!L7=1,'PS INPUT'!L38,(ROUND('PS INPUT'!L40*'PS INPUT'!L36*1000,2)))</f>
        <v>0</v>
      </c>
      <c r="X9" s="211">
        <f>IF('PS INPUT'!M7=1,'PS INPUT'!M38,(ROUND('PS INPUT'!M40*'PS INPUT'!M36*1000,2)))</f>
        <v>0</v>
      </c>
      <c r="Y9" s="211">
        <f>IF('PS INPUT'!N7=1,'PS INPUT'!N38,(ROUND('PS INPUT'!N40*'PS INPUT'!N36*1000,2)))</f>
        <v>0</v>
      </c>
      <c r="Z9" s="211">
        <f>IF('PS INPUT'!O7=1,'PS INPUT'!O38,(ROUND('PS INPUT'!O40*'PS INPUT'!O36*1000,2)))</f>
        <v>0</v>
      </c>
      <c r="AA9" s="211">
        <f>IF('PS INPUT'!P7=1,'PS INPUT'!P38,(ROUND('PS INPUT'!P40*'PS INPUT'!P36*1000,2)))</f>
        <v>0</v>
      </c>
      <c r="AB9" s="211">
        <f>IF('PS INPUT'!Q7=1,'PS INPUT'!Q38,(ROUND('PS INPUT'!Q40*'PS INPUT'!Q36*1000,2)))</f>
        <v>0</v>
      </c>
      <c r="AC9" s="211">
        <f>IF('PS INPUT'!R7=1,'PS INPUT'!R38,(ROUND('PS INPUT'!R40*'PS INPUT'!R36*1000,2)))</f>
        <v>0</v>
      </c>
      <c r="AD9" s="211">
        <f>IF('PS INPUT'!S7=1,'PS INPUT'!S38,(ROUND('PS INPUT'!S40*'PS INPUT'!S36*1000,2)))</f>
        <v>0</v>
      </c>
      <c r="AE9" s="211">
        <f>IF('PS INPUT'!T7=1,'PS INPUT'!T38,(ROUND('PS INPUT'!T40*'PS INPUT'!T36*1000,2)))</f>
        <v>0</v>
      </c>
      <c r="AF9" s="211">
        <f>IF('PS INPUT'!U7=1,'PS INPUT'!U38,(ROUND('PS INPUT'!U40*'PS INPUT'!U36*1000,2)))</f>
        <v>0</v>
      </c>
      <c r="AG9" s="211">
        <f>IF('PS INPUT'!V7=1,'PS INPUT'!V38,(ROUND('PS INPUT'!V40*'PS INPUT'!V36*1000,2)))</f>
        <v>0</v>
      </c>
      <c r="AH9" s="211">
        <f>IF('PS INPUT'!W7=1,'PS INPUT'!W38,(ROUND('PS INPUT'!W40*'PS INPUT'!W36*1000,2)))</f>
        <v>0</v>
      </c>
      <c r="AI9" s="211">
        <f>IF('PS INPUT'!X7=1,'PS INPUT'!X38,(ROUND('PS INPUT'!X40*'PS INPUT'!X36*1000,2)))</f>
        <v>0</v>
      </c>
      <c r="AJ9" s="211">
        <f>IF('PS INPUT'!Y7=1,'PS INPUT'!Y38,(ROUND('PS INPUT'!Y40*'PS INPUT'!Y36*1000,2)))</f>
        <v>0</v>
      </c>
      <c r="AK9" s="211">
        <f>IF('PS INPUT'!Z7=1,'PS INPUT'!Z38,(ROUND('PS INPUT'!Z40*'PS INPUT'!Z36*1000,2)))</f>
        <v>0</v>
      </c>
      <c r="AL9" s="211">
        <f>IF('PS INPUT'!AA7=1,'PS INPUT'!AA38,(ROUND('PS INPUT'!AA40*'PS INPUT'!AA36*1000,2)))</f>
        <v>0</v>
      </c>
      <c r="AM9" s="211">
        <f>IF('PS INPUT'!AB7=1,'PS INPUT'!AB38,(ROUND('PS INPUT'!AB40*'PS INPUT'!AB36*1000,2)))</f>
        <v>0</v>
      </c>
      <c r="AN9" s="211">
        <f>IF('PS INPUT'!AC7=1,'PS INPUT'!AC38,(ROUND('PS INPUT'!AC40*'PS INPUT'!AC36*1000,2)))</f>
        <v>0</v>
      </c>
      <c r="AO9" s="211">
        <f>IF('PS INPUT'!AD7=1,'PS INPUT'!AD38,(ROUND('PS INPUT'!AD40*'PS INPUT'!AD36*1000,2)))</f>
        <v>0</v>
      </c>
      <c r="AP9" s="211">
        <f>IF('PS INPUT'!AE7=1,'PS INPUT'!AE38,(ROUND('PS INPUT'!AE40*'PS INPUT'!AE36*1000,2)))</f>
        <v>0</v>
      </c>
      <c r="AQ9" s="211">
        <f>IF('PS INPUT'!AF7=1,'PS INPUT'!AF38,(ROUND('PS INPUT'!AF40*'PS INPUT'!AF36*1000,2)))</f>
        <v>0</v>
      </c>
      <c r="AR9" s="211">
        <f>IF('PS INPUT'!AG7=1,'PS INPUT'!AG38,(ROUND('PS INPUT'!AG40*'PS INPUT'!AG36*1000,2)))</f>
        <v>0</v>
      </c>
      <c r="AS9" s="211">
        <f>IF('PS INPUT'!AH7=1,'PS INPUT'!AH38,(ROUND('PS INPUT'!AH40*'PS INPUT'!AH36*1000,2)))</f>
        <v>0</v>
      </c>
      <c r="AT9" s="211">
        <f>IF('PS INPUT'!AI7=1,'PS INPUT'!AI38,(ROUND('PS INPUT'!AI40*'PS INPUT'!AI36*1000,2)))</f>
        <v>0</v>
      </c>
      <c r="AU9" s="211">
        <f>IF('PS INPUT'!AJ7=1,'PS INPUT'!AJ38,(ROUND('PS INPUT'!AJ40*'PS INPUT'!AJ36*1000,2)))</f>
        <v>0</v>
      </c>
      <c r="AV9" s="211">
        <f>IF('PS INPUT'!AK7=1,'PS INPUT'!AK38,(ROUND('PS INPUT'!AK40*'PS INPUT'!AK36*1000,2)))</f>
        <v>0</v>
      </c>
      <c r="AW9" s="211">
        <f>IF('PS INPUT'!AL7=1,'PS INPUT'!AL38,(ROUND('PS INPUT'!AL40*'PS INPUT'!AL36*1000,2)))</f>
        <v>0</v>
      </c>
      <c r="AX9" s="211">
        <f>IF('PS INPUT'!AM7=1,'PS INPUT'!AM38,(ROUND('PS INPUT'!AM40*'PS INPUT'!AM36*1000,2)))</f>
        <v>0</v>
      </c>
      <c r="AY9" s="211">
        <f>IF('PS INPUT'!AN7=1,'PS INPUT'!AN38,(ROUND('PS INPUT'!AN40*'PS INPUT'!AN36*1000,2)))</f>
        <v>0</v>
      </c>
      <c r="AZ9" s="211">
        <f>IF('PS INPUT'!AO7=1,'PS INPUT'!AO38,(ROUND('PS INPUT'!AO40*'PS INPUT'!AO36*1000,2)))</f>
        <v>0</v>
      </c>
      <c r="BA9" s="211">
        <f>IF('PS INPUT'!AP7=1,'PS INPUT'!AP38,(ROUND('PS INPUT'!AP40*'PS INPUT'!AP36*1000,2)))</f>
        <v>0</v>
      </c>
      <c r="BB9" s="211">
        <f>IF('PS INPUT'!AQ7=1,'PS INPUT'!AQ38,(ROUND('PS INPUT'!AQ40*'PS INPUT'!AQ36*1000,2)))</f>
        <v>0</v>
      </c>
      <c r="BC9" s="211">
        <f>IF('PS INPUT'!AR7=1,'PS INPUT'!AR38,(ROUND('PS INPUT'!AR40*'PS INPUT'!AR36*1000,2)))</f>
        <v>0</v>
      </c>
      <c r="BD9" s="211">
        <f>IF('PS INPUT'!AS7=1,'PS INPUT'!AS38,(ROUND('PS INPUT'!AS40*'PS INPUT'!AS36*1000,2)))</f>
        <v>0</v>
      </c>
      <c r="BE9" s="211">
        <f>IF('PS INPUT'!AT7=1,'PS INPUT'!AT38,(ROUND('PS INPUT'!AT40*'PS INPUT'!AT36*1000,2)))</f>
        <v>0</v>
      </c>
      <c r="BF9" s="211">
        <f>IF('PS INPUT'!AU7=1,'PS INPUT'!AU38,(ROUND('PS INPUT'!AU40*'PS INPUT'!AU36*1000,2)))</f>
        <v>256514.21</v>
      </c>
      <c r="BG9" s="211">
        <f>IF('PS INPUT'!AV7=1,'PS INPUT'!AV38,(ROUND('PS INPUT'!AV40*'PS INPUT'!AV36*1000,2)))</f>
        <v>205296.73719052781</v>
      </c>
      <c r="BH9" s="211">
        <f>IF('PS INPUT'!AW7=1,'PS INPUT'!AW38,(ROUND('PS INPUT'!AW40*'PS INPUT'!AW36*1000,2)))</f>
        <v>176034.90313032269</v>
      </c>
      <c r="BI9" s="211">
        <f>IF('PS INPUT'!AX7=1,'PS INPUT'!AX38,(ROUND('PS INPUT'!AX40*'PS INPUT'!AX36*1000,2)))</f>
        <v>176317.28181913207</v>
      </c>
      <c r="BJ9" s="211">
        <f>IF('PS INPUT'!AY7=1,'PS INPUT'!AY38,(ROUND('PS INPUT'!AY40*'PS INPUT'!AY36*1000,2)))</f>
        <v>185874.51750225696</v>
      </c>
      <c r="BK9" s="211">
        <f>IF('PS INPUT'!AZ7=1,'PS INPUT'!AZ38,(ROUND('PS INPUT'!AZ40*'PS INPUT'!AZ36*1000,2)))</f>
        <v>197692.86224030101</v>
      </c>
      <c r="BL9" s="211">
        <f>IF('PS INPUT'!BA7=1,'PS INPUT'!BA38,(ROUND('PS INPUT'!BA40*'PS INPUT'!BA36*1000,2)))</f>
        <v>187606.26514100772</v>
      </c>
      <c r="BM9" s="211">
        <f>IF('PS INPUT'!BB7=1,'PS INPUT'!BB38,(ROUND('PS INPUT'!BB40*'PS INPUT'!BB36*1000,2)))</f>
        <v>190086.79211140762</v>
      </c>
      <c r="BN9" s="211">
        <f>IF('PS INPUT'!BC7=1,'PS INPUT'!BC38,(ROUND('PS INPUT'!BC40*'PS INPUT'!BC36*1000,2)))</f>
        <v>166405.98799908007</v>
      </c>
      <c r="BO9" s="211">
        <f>IF('PS INPUT'!BD7=1,'PS INPUT'!BD38,(ROUND('PS INPUT'!BD40*'PS INPUT'!BD36*1000,2)))</f>
        <v>183200.97172186043</v>
      </c>
      <c r="BP9" s="211">
        <f>IF('PS INPUT'!BE7=1,'PS INPUT'!BE38,(ROUND('PS INPUT'!BE40*'PS INPUT'!BE36*1000,2)))</f>
        <v>1677016.9887632276</v>
      </c>
      <c r="BQ9" s="211">
        <f>IF('PS INPUT'!BF7=1,'PS INPUT'!BF38,(ROUND('PS INPUT'!BF40*'PS INPUT'!BF36*1000,2)))</f>
        <v>2085065.4578923248</v>
      </c>
      <c r="BR9" s="211">
        <f>IF('PS INPUT'!BG7=1,'PS INPUT'!BG38,(ROUND('PS INPUT'!BG40*'PS INPUT'!BG36*1000,2)))</f>
        <v>1844161.6949998296</v>
      </c>
      <c r="BS9" s="211">
        <f>IF('PS INPUT'!BH7=1,'PS INPUT'!BH38,(ROUND('PS INPUT'!BH40*'PS INPUT'!BH36*1000,2)))</f>
        <v>1517419.9364668822</v>
      </c>
      <c r="BT9" s="211">
        <f>IF('PS INPUT'!BI7=1,'PS INPUT'!BI38,(ROUND('PS INPUT'!BI40*'PS INPUT'!BI36*1000,2)))</f>
        <v>1432156.5252769399</v>
      </c>
      <c r="BU9" s="211">
        <f>IF('PS INPUT'!BJ7=1,'PS INPUT'!BJ38,(ROUND('PS INPUT'!BJ40*'PS INPUT'!BJ36*1000,2)))</f>
        <v>1422547.1856846013</v>
      </c>
      <c r="BV9" s="211">
        <f>IF('PS INPUT'!BK7=1,'PS INPUT'!BK38,(ROUND('PS INPUT'!BK40*'PS INPUT'!BK36*1000,2)))</f>
        <v>1521018.635767784</v>
      </c>
      <c r="BW9" s="211">
        <f>IF('PS INPUT'!BL7=1,'PS INPUT'!BL38,(ROUND('PS INPUT'!BL40*'PS INPUT'!BL36*1000,2)))</f>
        <v>1629838.994238327</v>
      </c>
      <c r="BX9" s="211">
        <f>IF('PS INPUT'!BM7=1,'PS INPUT'!BM38,(ROUND('PS INPUT'!BM40*'PS INPUT'!BM36*1000,2)))</f>
        <v>1499432.1426391625</v>
      </c>
      <c r="BY9" s="211">
        <f>IF('PS INPUT'!BN7=1,'PS INPUT'!BN38,(ROUND('PS INPUT'!BN40*'PS INPUT'!BN36*1000,2)))</f>
        <v>1536883.5178602934</v>
      </c>
      <c r="BZ9" s="211">
        <f>IF('PS INPUT'!BO7=1,'PS INPUT'!BO38,(ROUND('PS INPUT'!BO40*'PS INPUT'!BO36*1000,2)))</f>
        <v>1370473.0355230374</v>
      </c>
      <c r="CA9" s="211">
        <f>IF('PS INPUT'!BP7=1,'PS INPUT'!BP38,(ROUND('PS INPUT'!BP40*'PS INPUT'!BP36*1000,2)))</f>
        <v>1350933.141134561</v>
      </c>
      <c r="CB9" s="211">
        <f>IF('PS INPUT'!BQ7=1,'PS INPUT'!BQ38,(ROUND('PS INPUT'!BQ40*'PS INPUT'!BQ36*1000,2)))</f>
        <v>1648950.7915834796</v>
      </c>
      <c r="CC9" s="211">
        <f>IF('PS INPUT'!BR7=1,'PS INPUT'!BR38,(ROUND('PS INPUT'!BR40*'PS INPUT'!BR36*1000,2)))</f>
        <v>1965365.6950262403</v>
      </c>
      <c r="CD9" s="211">
        <f>IF('PS INPUT'!BS7=1,'PS INPUT'!BS38,(ROUND('PS INPUT'!BS40*'PS INPUT'!BS36*1000,2)))</f>
        <v>1742844.4115106391</v>
      </c>
      <c r="CE9" s="211">
        <f>IF('PS INPUT'!BT7=1,'PS INPUT'!BT38,(ROUND('PS INPUT'!BT40*'PS INPUT'!BT36*1000,2)))</f>
        <v>1526121.689439672</v>
      </c>
      <c r="CF9" s="211">
        <f>IF('PS INPUT'!BU7=1,'PS INPUT'!BU38,(ROUND('PS INPUT'!BU40*'PS INPUT'!BU36*1000,2)))</f>
        <v>1421125.555404935</v>
      </c>
      <c r="CG9" s="211">
        <f>IF('PS INPUT'!BV7=1,'PS INPUT'!BV38,(ROUND('PS INPUT'!BV40*'PS INPUT'!BV36*1000,2)))</f>
        <v>1338763.6028912249</v>
      </c>
      <c r="CH9" s="211">
        <f>IF('PS INPUT'!BW7=1,'PS INPUT'!BW38,(ROUND('PS INPUT'!BW40*'PS INPUT'!BW36*1000,2)))</f>
        <v>1463946.7988681803</v>
      </c>
      <c r="CI9" s="211">
        <f>IF('PS INPUT'!BX7=1,'PS INPUT'!BX38,(ROUND('PS INPUT'!BX40*'PS INPUT'!BX36*1000,2)))</f>
        <v>1669360.0300099852</v>
      </c>
      <c r="CJ9" s="211">
        <f>IF('PS INPUT'!BY7=1,'PS INPUT'!BY38,(ROUND('PS INPUT'!BY40*'PS INPUT'!BY36*1000,2)))</f>
        <v>1505693.7845502154</v>
      </c>
      <c r="CK9" s="211">
        <f>IF('PS INPUT'!BZ7=1,'PS INPUT'!BZ38,(ROUND('PS INPUT'!BZ40*'PS INPUT'!BZ36*1000,2)))</f>
        <v>1536807.6058835911</v>
      </c>
      <c r="CL9" s="211">
        <f>IF('PS INPUT'!CA7=1,'PS INPUT'!CA38,(ROUND('PS INPUT'!CA40*'PS INPUT'!CA36*1000,2)))</f>
        <v>1293230.4783355347</v>
      </c>
      <c r="CM9" s="211">
        <f>IF('PS INPUT'!CB7=1,'PS INPUT'!CB38,(ROUND('PS INPUT'!CB40*'PS INPUT'!CB36*1000,2)))</f>
        <v>1537398.203093522</v>
      </c>
      <c r="CN9" s="211">
        <f>IF('PS INPUT'!CC7=1,'PS INPUT'!CC38,(ROUND('PS INPUT'!CC40*'PS INPUT'!CC36*1000,2)))</f>
        <v>544321.28904438601</v>
      </c>
      <c r="CO9" s="211">
        <f>IF('PS INPUT'!CD7=1,'PS INPUT'!CD38,(ROUND('PS INPUT'!CD40*'PS INPUT'!CD36*1000,2)))</f>
        <v>647001.71846410225</v>
      </c>
      <c r="CP9" s="211">
        <f>IF('PS INPUT'!CE7=1,'PS INPUT'!CE38,(ROUND('PS INPUT'!CE40*'PS INPUT'!CE36*1000,2)))</f>
        <v>636977.41258253809</v>
      </c>
      <c r="CQ9" s="211">
        <f>IF('PS INPUT'!CF7=1,'PS INPUT'!CF38,(ROUND('PS INPUT'!CF40*'PS INPUT'!CF36*1000,2)))</f>
        <v>567294.78641178855</v>
      </c>
      <c r="CR9" s="211">
        <f>IF('PS INPUT'!CG7=1,'PS INPUT'!CG38,(ROUND('PS INPUT'!CG40*'PS INPUT'!CG36*1000,2)))</f>
        <v>152978.81648607258</v>
      </c>
      <c r="CS9" s="211">
        <f>IF('PS INPUT'!CH7=1,'PS INPUT'!CH38,(ROUND('PS INPUT'!CH40*'PS INPUT'!CH36*1000,2)))</f>
        <v>148597.62010307849</v>
      </c>
      <c r="CT9" s="211">
        <f>IF('PS INPUT'!CI7=1,'PS INPUT'!CI38,(ROUND('PS INPUT'!CI40*'PS INPUT'!CI36*1000,2)))</f>
        <v>154965.01033307318</v>
      </c>
      <c r="CU9" s="211">
        <f>IF('PS INPUT'!CJ7=1,'PS INPUT'!CJ38,(ROUND('PS INPUT'!CJ40*'PS INPUT'!CJ36*1000,2)))</f>
        <v>169431.0867193774</v>
      </c>
      <c r="CV9" s="211">
        <f>IF('PS INPUT'!CK7=1,'PS INPUT'!CK38,(ROUND('PS INPUT'!CK40*'PS INPUT'!CK36*1000,2)))</f>
        <v>127986.9678346946</v>
      </c>
      <c r="CW9" s="211">
        <f>IF('PS INPUT'!CL7=1,'PS INPUT'!CL38,(ROUND('PS INPUT'!CL40*'PS INPUT'!CL36*1000,2)))</f>
        <v>125637.74107668023</v>
      </c>
      <c r="CX9" s="211">
        <f>IF('PS INPUT'!CM7=1,'PS INPUT'!CM38,(ROUND('PS INPUT'!CM40*'PS INPUT'!CM36*1000,2)))</f>
        <v>114054.84079544172</v>
      </c>
      <c r="CY9" s="211">
        <f>IF('PS INPUT'!CN7=1,'PS INPUT'!CN38,(ROUND('PS INPUT'!CN40*'PS INPUT'!CN36*1000,2)))</f>
        <v>128813.01799553615</v>
      </c>
      <c r="CZ9" s="211">
        <f>IF('PS INPUT'!CO7=1,'PS INPUT'!CO38,(ROUND('PS INPUT'!CO40*'PS INPUT'!CO36*1000,2)))</f>
        <v>143511.16379575251</v>
      </c>
      <c r="DA9" s="211">
        <f>IF('PS INPUT'!CP7=1,'PS INPUT'!CP38,(ROUND('PS INPUT'!CP40*'PS INPUT'!CP36*1000,2)))</f>
        <v>181296.3655101179</v>
      </c>
      <c r="DB9" s="211">
        <f>IF('PS INPUT'!CQ7=1,'PS INPUT'!CQ38,(ROUND('PS INPUT'!CQ40*'PS INPUT'!CQ36*1000,2)))</f>
        <v>185219.85791689064</v>
      </c>
      <c r="DC9" s="211">
        <f>IF('PS INPUT'!CR7=1,'PS INPUT'!CR38,(ROUND('PS INPUT'!CR40*'PS INPUT'!CR36*1000,2)))</f>
        <v>145044.27138940289</v>
      </c>
      <c r="DD9" s="211">
        <f>IF('PS INPUT'!CS7=1,'PS INPUT'!CS38,(ROUND('PS INPUT'!CS40*'PS INPUT'!CS36*1000,2)))</f>
        <v>213557.32264505237</v>
      </c>
      <c r="DE9" s="211">
        <f>IF('PS INPUT'!CT7=1,'PS INPUT'!CT38,(ROUND('PS INPUT'!CT40*'PS INPUT'!CT36*1000,2)))</f>
        <v>198846.02792095905</v>
      </c>
      <c r="DF9" s="211">
        <f>IF('PS INPUT'!CU7=1,'PS INPUT'!CU38,(ROUND('PS INPUT'!CU40*'PS INPUT'!CU36*1000,2)))</f>
        <v>226930.88777676626</v>
      </c>
      <c r="DG9" s="211">
        <f>IF('PS INPUT'!CV7=1,'PS INPUT'!CV38,(ROUND('PS INPUT'!CV40*'PS INPUT'!CV36*1000,2)))</f>
        <v>233233.23111501697</v>
      </c>
      <c r="DH9" s="211">
        <f>IF('PS INPUT'!CW7=1,'PS INPUT'!CW38,(ROUND('PS INPUT'!CW40*'PS INPUT'!CW36*1000,2)))</f>
        <v>210083.09880574592</v>
      </c>
      <c r="DI9" s="211">
        <f>IF('PS INPUT'!CX7=1,'PS INPUT'!CX38,(ROUND('PS INPUT'!CX40*'PS INPUT'!CX36*1000,2)))</f>
        <v>228960.77224616293</v>
      </c>
      <c r="DJ9" s="211">
        <f>IF('PS INPUT'!CY7=1,'PS INPUT'!CY38,(ROUND('PS INPUT'!CY40*'PS INPUT'!CY36*1000,2)))</f>
        <v>196851.53</v>
      </c>
      <c r="DK9" s="211">
        <f>IF('PS INPUT'!CZ7=1,'PS INPUT'!CZ38,(ROUND('PS INPUT'!CZ40*'PS INPUT'!CZ36*1000,2)))</f>
        <v>202089.0617899709</v>
      </c>
      <c r="DL9" s="211">
        <f>IF('PS INPUT'!DA7=1,'PS INPUT'!DA38,(ROUND('PS INPUT'!DA40*'PS INPUT'!DA36*1000,2)))</f>
        <v>246991.38</v>
      </c>
      <c r="DM9" s="211">
        <f>IF('PS INPUT'!DB7=1,'PS INPUT'!DB38,(ROUND('PS INPUT'!DB40*'PS INPUT'!DB36*1000,2)))</f>
        <v>292298.99564575026</v>
      </c>
      <c r="DN9" s="211">
        <f>IF('PS INPUT'!DC7=1,'PS INPUT'!DC38,(ROUND('PS INPUT'!DC40*'PS INPUT'!DC36*1000,2)))</f>
        <v>270773.48400219507</v>
      </c>
      <c r="DO9" s="211">
        <f>IF('PS INPUT'!DD7=1,'PS INPUT'!DD38,(ROUND('PS INPUT'!DD40*'PS INPUT'!DD36*1000,2)))</f>
        <v>234763.96905461399</v>
      </c>
      <c r="DP9" s="211">
        <f>IF('PS INPUT'!DE7=1,'PS INPUT'!DE38,(ROUND('PS INPUT'!DE40*'PS INPUT'!DE36*1000,2)))</f>
        <v>211899.50371002397</v>
      </c>
      <c r="DQ9" s="211">
        <f>IF('PS INPUT'!DF7=1,'PS INPUT'!DF38,(ROUND('PS INPUT'!DF40*'PS INPUT'!DF36*1000,2)))</f>
        <v>198960.66794325368</v>
      </c>
      <c r="DR9" s="211">
        <f>IF('PS INPUT'!DG7=1,'PS INPUT'!DG38,(ROUND('PS INPUT'!DG40*'PS INPUT'!DG36*1000,2)))</f>
        <v>237830.40471038924</v>
      </c>
      <c r="DS9" s="211">
        <f>IF('PS INPUT'!DH7=1,'PS INPUT'!DH38,(ROUND('PS INPUT'!DH40*'PS INPUT'!DH36*1000,2)))</f>
        <v>245818.41641282567</v>
      </c>
      <c r="DT9" s="211">
        <f>IF('PS INPUT'!DI7=1,'PS INPUT'!DI38,(ROUND('PS INPUT'!DI40*'PS INPUT'!DI36*1000,2)))</f>
        <v>208810.85108060637</v>
      </c>
      <c r="DU9" s="211">
        <f>IF('PS INPUT'!DJ7=1,'PS INPUT'!DJ38,(ROUND('PS INPUT'!DJ40*'PS INPUT'!DJ36*1000,2)))</f>
        <v>218645.42644838811</v>
      </c>
      <c r="DV9" s="211">
        <f>IF('PS INPUT'!DK7=1,'PS INPUT'!DK38,(ROUND('PS INPUT'!DK40*'PS INPUT'!DK36*1000,2)))</f>
        <v>201950.81109791365</v>
      </c>
      <c r="DW9" s="211">
        <f>IF('PS INPUT'!DL7=1,'PS INPUT'!DL38,(ROUND('PS INPUT'!DL40*'PS INPUT'!DL36*1000,2)))</f>
        <v>219521.02416768781</v>
      </c>
      <c r="DX9" s="211">
        <f>IF('PS INPUT'!DM7=1,'PS INPUT'!DM38,(ROUND('PS INPUT'!DM40*'PS INPUT'!DM36*1000,2)))</f>
        <v>487269.12232791277</v>
      </c>
      <c r="DY9" s="211">
        <f>IF('PS INPUT'!DN7=1,'PS INPUT'!DN38,(ROUND('PS INPUT'!DN40*'PS INPUT'!DN36*1000,2)))</f>
        <v>593690.2720927475</v>
      </c>
      <c r="DZ9" s="211">
        <f>IF('PS INPUT'!DO7=1,'PS INPUT'!DO38,(ROUND('PS INPUT'!DO40*'PS INPUT'!DO36*1000,2)))</f>
        <v>617698.98205734743</v>
      </c>
      <c r="EA9" s="211">
        <f>IF('PS INPUT'!DP7=1,'PS INPUT'!DP38,(ROUND('PS INPUT'!DP40*'PS INPUT'!DP36*1000,2)))</f>
        <v>487120.45689046872</v>
      </c>
      <c r="EB9" s="211">
        <f>IF('PS INPUT'!DQ7=1,'PS INPUT'!DQ38,(ROUND('PS INPUT'!DQ40*'PS INPUT'!DQ36*1000,2)))</f>
        <v>447756.94618748024</v>
      </c>
      <c r="EC9" s="211">
        <f>IF('PS INPUT'!DR7=1,'PS INPUT'!DR38,(ROUND('PS INPUT'!DR40*'PS INPUT'!DR36*1000,2)))</f>
        <v>408629.71382039075</v>
      </c>
      <c r="ED9" s="211">
        <f>IF('PS INPUT'!DS7=1,'PS INPUT'!DS38,(ROUND('PS INPUT'!DS40*'PS INPUT'!DS36*1000,2)))</f>
        <v>465265.19762087322</v>
      </c>
      <c r="EE9" s="211">
        <f>IF('PS INPUT'!DT7=1,'PS INPUT'!DT38,(ROUND('PS INPUT'!DT40*'PS INPUT'!DT36*1000,2)))</f>
        <v>480886.52898305771</v>
      </c>
      <c r="EF9" s="211">
        <f>IF('PS INPUT'!DU7=1,'PS INPUT'!DU38,(ROUND('PS INPUT'!DU40*'PS INPUT'!DU36*1000,2)))</f>
        <v>421804.19818136882</v>
      </c>
      <c r="EG9" s="211">
        <f>IF('PS INPUT'!DV7=1,'PS INPUT'!DV38,(ROUND('PS INPUT'!DV40*'PS INPUT'!DV36*1000,2)))</f>
        <v>444358.97277738241</v>
      </c>
      <c r="EH9" s="211">
        <f>IF('PS INPUT'!DW7=1,'PS INPUT'!DW38,(ROUND('PS INPUT'!DW40*'PS INPUT'!DW36*1000,2)))</f>
        <v>372498.67652031704</v>
      </c>
      <c r="EI9" s="211">
        <f>IF('PS INPUT'!DX7=1,'PS INPUT'!DX38,(ROUND('PS INPUT'!DX40*'PS INPUT'!DX36*1000,2)))</f>
        <v>536964.80977042811</v>
      </c>
      <c r="EJ9" s="211">
        <f>IF('PS INPUT'!DY7=1,'PS INPUT'!DY38,(ROUND('PS INPUT'!DY40*'PS INPUT'!DY36*1000,2)))</f>
        <v>603502.03869923844</v>
      </c>
      <c r="EK9" s="211">
        <f>IF('PS INPUT'!DZ7=1,'PS INPUT'!DZ38,(ROUND('PS INPUT'!DZ40*'PS INPUT'!DZ36*1000,2)))</f>
        <v>790810.91064958728</v>
      </c>
      <c r="EL9" s="211">
        <f>IF('PS INPUT'!EA7=1,'PS INPUT'!EA38,(ROUND('PS INPUT'!EA40*'PS INPUT'!EA36*1000,2)))</f>
        <v>715093.51349825691</v>
      </c>
      <c r="EM9" s="211">
        <f>IF('PS INPUT'!EB7=1,'PS INPUT'!EB38,(ROUND('PS INPUT'!EB40*'PS INPUT'!EB36*1000,2)))</f>
        <v>591315.19503562793</v>
      </c>
      <c r="EN9" s="211">
        <f>IF('PS INPUT'!EC7=1,'PS INPUT'!EC38,(ROUND('PS INPUT'!EC40*'PS INPUT'!EC36*1000,2)))</f>
        <v>524925.65053664916</v>
      </c>
      <c r="EO9" s="211">
        <f>IF('PS INPUT'!ED7=1,'PS INPUT'!ED38,(ROUND('PS INPUT'!ED40*'PS INPUT'!ED36*1000,2)))</f>
        <v>509999.85219244321</v>
      </c>
      <c r="EP9" s="211">
        <f>IF('PS INPUT'!EE7=1,'PS INPUT'!EE38,(ROUND('PS INPUT'!EE40*'PS INPUT'!EE36*1000,2)))</f>
        <v>578372.67453235528</v>
      </c>
      <c r="EQ9" s="211">
        <f>IF('PS INPUT'!EF7=1,'PS INPUT'!EF38,(ROUND('PS INPUT'!EF40*'PS INPUT'!EF36*1000,2)))</f>
        <v>468480.47533591831</v>
      </c>
      <c r="ER9" s="211">
        <f>IF('PS INPUT'!EG7=1,'PS INPUT'!EG38,(ROUND('PS INPUT'!EG40*'PS INPUT'!EG36*1000,2)))</f>
        <v>422982.15180211287</v>
      </c>
      <c r="ES9" s="211">
        <f>IF('PS INPUT'!EH7=1,'PS INPUT'!EH38,(ROUND('PS INPUT'!EH40*'PS INPUT'!EH36*1000,2)))</f>
        <v>429895.52455419942</v>
      </c>
      <c r="ET9" s="211">
        <f>IF('PS INPUT'!EI7=1,'PS INPUT'!EI38,(ROUND('PS INPUT'!EI40*'PS INPUT'!EI36*1000,2)))</f>
        <v>390383.24</v>
      </c>
      <c r="EU9" s="211">
        <f>IF('PS INPUT'!EJ7=1,'PS INPUT'!EJ38,(ROUND('PS INPUT'!EJ40*'PS INPUT'!EJ36*1000,2)))</f>
        <v>437451.82</v>
      </c>
      <c r="EV9" s="211">
        <f>IF('PS INPUT'!EK7=1,'PS INPUT'!EK38,(ROUND('PS INPUT'!EK40*'PS INPUT'!EK36*1000,2)))</f>
        <v>508628.35</v>
      </c>
      <c r="EW9" s="211">
        <f>IF('PS INPUT'!EL7=1,'PS INPUT'!EL38,(ROUND('PS INPUT'!EL40*'PS INPUT'!EL36*1000,2)))</f>
        <v>593386.26</v>
      </c>
      <c r="EX9" s="211">
        <f>IF('PS INPUT'!EM7=1,'PS INPUT'!EM38,(ROUND('PS INPUT'!EM40*'PS INPUT'!EM36*1000,2)))</f>
        <v>591719.99</v>
      </c>
      <c r="EY9" s="211">
        <f>IF('PS INPUT'!EN7=1,'PS INPUT'!EN38,(ROUND('PS INPUT'!EN40*'PS INPUT'!EN36*1000,2)))</f>
        <v>468697.88</v>
      </c>
      <c r="EZ9" s="211">
        <f>IF('PS INPUT'!EO7=1,'PS INPUT'!EO38,(ROUND('PS INPUT'!EO40*'PS INPUT'!EO36*1000,2)))</f>
        <v>250930.67</v>
      </c>
      <c r="FA9" s="211">
        <f>IF('PS INPUT'!EP7=1,'PS INPUT'!EP38,(ROUND('PS INPUT'!EP40*'PS INPUT'!EP36*1000,2)))</f>
        <v>237325.47</v>
      </c>
      <c r="FB9" s="211">
        <f>IF('PS INPUT'!EQ7=1,'PS INPUT'!EQ38,(ROUND('PS INPUT'!EQ40*'PS INPUT'!EQ36*1000,2)))</f>
        <v>270776.90000000002</v>
      </c>
      <c r="FC9" s="211">
        <f>IF('PS INPUT'!ER7=1,'PS INPUT'!ER38,(ROUND('PS INPUT'!ER40*'PS INPUT'!ER36*1000,2)))</f>
        <v>283224.93</v>
      </c>
      <c r="FD9" s="211">
        <f>IF('PS INPUT'!ES7=1,'PS INPUT'!ES38,(ROUND('PS INPUT'!ES40*'PS INPUT'!ES36*1000,2)))</f>
        <v>248931.31</v>
      </c>
      <c r="FE9" s="211">
        <f>IF('PS INPUT'!ET7=1,'PS INPUT'!ET38,(ROUND('PS INPUT'!ET40*'PS INPUT'!ET36*1000,2)))</f>
        <v>258103.13</v>
      </c>
      <c r="FF9" s="211">
        <f>IF('PS INPUT'!EU7=1,'PS INPUT'!EU38,(ROUND('PS INPUT'!EU40*'PS INPUT'!EU36*1000,2)))</f>
        <v>222379.93</v>
      </c>
      <c r="FG9" s="211">
        <f>IF('PS INPUT'!EV7=1,'PS INPUT'!EV38,(ROUND('PS INPUT'!EV40*'PS INPUT'!EV36*1000,2)))</f>
        <v>257371.77</v>
      </c>
      <c r="FH9" s="211">
        <f>IF('PS INPUT'!EW7=1,'PS INPUT'!EW38,(ROUND('PS INPUT'!EW40*'PS INPUT'!EW36*1000,2)))</f>
        <v>287974.52</v>
      </c>
      <c r="FI9" s="211">
        <f>IF('PS INPUT'!EX7=1,'PS INPUT'!EX38,(ROUND('PS INPUT'!EX40*'PS INPUT'!EX36*1000,2)))</f>
        <v>343004.75</v>
      </c>
      <c r="FJ9" s="211">
        <f>IF('PS INPUT'!EY7=1,'PS INPUT'!EY38,(ROUND('PS INPUT'!EY40*'PS INPUT'!EY36*1000,2)))</f>
        <v>340551.2</v>
      </c>
      <c r="FK9" s="211">
        <f>IF('PS INPUT'!EZ7=1,'PS INPUT'!EZ38,(ROUND('PS INPUT'!EZ40*'PS INPUT'!EZ36*1000,2)))</f>
        <v>268275.55</v>
      </c>
      <c r="FL9" s="209" t="s">
        <v>282</v>
      </c>
      <c r="FM9" s="132"/>
    </row>
    <row r="10" spans="1:169" ht="32.25" customHeight="1" x14ac:dyDescent="0.35">
      <c r="A10" s="137">
        <f t="shared" ref="A10:A19" si="0">A9-1</f>
        <v>-2</v>
      </c>
      <c r="B10" s="210" t="s">
        <v>51</v>
      </c>
      <c r="C10" s="287"/>
      <c r="D10" s="288"/>
      <c r="E10" s="288"/>
      <c r="F10" s="289">
        <f>F23</f>
        <v>37235.01</v>
      </c>
      <c r="G10" s="289">
        <f t="shared" ref="G10:X10" si="1">G23</f>
        <v>33485.64</v>
      </c>
      <c r="H10" s="289">
        <f t="shared" si="1"/>
        <v>37295.25</v>
      </c>
      <c r="I10" s="289">
        <f t="shared" si="1"/>
        <v>110353.9</v>
      </c>
      <c r="J10" s="289">
        <f t="shared" si="1"/>
        <v>31966.28</v>
      </c>
      <c r="K10" s="289">
        <f t="shared" si="1"/>
        <v>42736.4</v>
      </c>
      <c r="L10" s="289">
        <f t="shared" si="1"/>
        <v>31858.400000000001</v>
      </c>
      <c r="M10" s="289">
        <f t="shared" si="1"/>
        <v>56450.63</v>
      </c>
      <c r="N10" s="289">
        <f t="shared" si="1"/>
        <v>43911.48</v>
      </c>
      <c r="O10" s="212">
        <f t="shared" si="1"/>
        <v>29751.360000000001</v>
      </c>
      <c r="P10" s="212">
        <f t="shared" si="1"/>
        <v>21443.109999999997</v>
      </c>
      <c r="Q10" s="212">
        <f t="shared" si="1"/>
        <v>126110.45968535892</v>
      </c>
      <c r="R10" s="212">
        <f t="shared" si="1"/>
        <v>61093.172883256047</v>
      </c>
      <c r="S10" s="212">
        <f t="shared" si="1"/>
        <v>60932.281608967955</v>
      </c>
      <c r="T10" s="212">
        <f t="shared" si="1"/>
        <v>-89961.367426738114</v>
      </c>
      <c r="U10" s="212">
        <f t="shared" si="1"/>
        <v>224213.60341645201</v>
      </c>
      <c r="V10" s="212">
        <f t="shared" si="1"/>
        <v>-343680.82998192124</v>
      </c>
      <c r="W10" s="212">
        <f t="shared" si="1"/>
        <v>58501.925963003538</v>
      </c>
      <c r="X10" s="212">
        <f t="shared" si="1"/>
        <v>72702.146104857267</v>
      </c>
      <c r="Y10" s="212">
        <f t="shared" ref="Y10:AL10" si="2">Y23</f>
        <v>143720.56020467498</v>
      </c>
      <c r="Z10" s="212">
        <f t="shared" si="2"/>
        <v>63197.97857674479</v>
      </c>
      <c r="AA10" s="212">
        <f t="shared" si="2"/>
        <v>78150.363704510222</v>
      </c>
      <c r="AB10" s="212">
        <f t="shared" si="2"/>
        <v>-414007.87847178942</v>
      </c>
      <c r="AC10" s="212">
        <f t="shared" si="2"/>
        <v>181998.85128641187</v>
      </c>
      <c r="AD10" s="212">
        <f t="shared" si="2"/>
        <v>49175.783662008471</v>
      </c>
      <c r="AE10" s="212">
        <f t="shared" si="2"/>
        <v>45480.861975829932</v>
      </c>
      <c r="AF10" s="212">
        <f t="shared" si="2"/>
        <v>61110.132213987104</v>
      </c>
      <c r="AG10" s="212">
        <f t="shared" si="2"/>
        <v>-672970.86550387542</v>
      </c>
      <c r="AH10" s="212">
        <f t="shared" si="2"/>
        <v>50649.405116689159</v>
      </c>
      <c r="AI10" s="212">
        <f t="shared" si="2"/>
        <v>76558.752228019759</v>
      </c>
      <c r="AJ10" s="212">
        <f t="shared" si="2"/>
        <v>53496.275821836083</v>
      </c>
      <c r="AK10" s="212">
        <f t="shared" si="2"/>
        <v>-327296.1560997545</v>
      </c>
      <c r="AL10" s="212">
        <f t="shared" si="2"/>
        <v>47456.864621573593</v>
      </c>
      <c r="AM10" s="212">
        <f t="shared" ref="AM10:AX10" si="3">AM23</f>
        <v>47907.909497857443</v>
      </c>
      <c r="AN10" s="212">
        <f t="shared" si="3"/>
        <v>46384.819080413494</v>
      </c>
      <c r="AO10" s="212">
        <f t="shared" si="3"/>
        <v>281613.05389458215</v>
      </c>
      <c r="AP10" s="212">
        <f t="shared" si="3"/>
        <v>-302831.3087467677</v>
      </c>
      <c r="AQ10" s="212">
        <f t="shared" si="3"/>
        <v>33882.808192071272</v>
      </c>
      <c r="AR10" s="212">
        <f t="shared" si="3"/>
        <v>51008.907636097167</v>
      </c>
      <c r="AS10" s="212">
        <f t="shared" si="3"/>
        <v>824704.29956496658</v>
      </c>
      <c r="AT10" s="212">
        <f t="shared" si="3"/>
        <v>331956.90037158644</v>
      </c>
      <c r="AU10" s="212">
        <f t="shared" si="3"/>
        <v>224141.87140032533</v>
      </c>
      <c r="AV10" s="212">
        <f t="shared" si="3"/>
        <v>188778.90237589204</v>
      </c>
      <c r="AW10" s="212">
        <f t="shared" si="3"/>
        <v>2807781.4183792756</v>
      </c>
      <c r="AX10" s="212">
        <f t="shared" si="3"/>
        <v>253173.47564114729</v>
      </c>
      <c r="AY10" s="212">
        <f t="shared" ref="AY10:BJ10" si="4">AY23</f>
        <v>180170.45333427645</v>
      </c>
      <c r="AZ10" s="212">
        <f t="shared" si="4"/>
        <v>1296553.2399590702</v>
      </c>
      <c r="BA10" s="212">
        <f t="shared" si="4"/>
        <v>440804.69440827979</v>
      </c>
      <c r="BB10" s="212">
        <f t="shared" si="4"/>
        <v>337536.30463584792</v>
      </c>
      <c r="BC10" s="212">
        <f t="shared" si="4"/>
        <v>1606796.4145214753</v>
      </c>
      <c r="BD10" s="212">
        <f t="shared" si="4"/>
        <v>423922.40792840905</v>
      </c>
      <c r="BE10" s="212">
        <f t="shared" si="4"/>
        <v>1682377.6712234635</v>
      </c>
      <c r="BF10" s="212">
        <f t="shared" si="4"/>
        <v>488937.81381036335</v>
      </c>
      <c r="BG10" s="212">
        <f t="shared" si="4"/>
        <v>479455.97266837466</v>
      </c>
      <c r="BH10" s="212">
        <f t="shared" si="4"/>
        <v>2548172.3885602597</v>
      </c>
      <c r="BI10" s="212">
        <f t="shared" si="4"/>
        <v>346929.64289371506</v>
      </c>
      <c r="BJ10" s="212">
        <f t="shared" si="4"/>
        <v>312007.68637154606</v>
      </c>
      <c r="BK10" s="212">
        <f t="shared" ref="BK10:BV10" si="5">BK23</f>
        <v>250201.44951641551</v>
      </c>
      <c r="BL10" s="212">
        <f t="shared" si="5"/>
        <v>263634.86357315042</v>
      </c>
      <c r="BM10" s="212">
        <f t="shared" si="5"/>
        <v>1291411.2243512061</v>
      </c>
      <c r="BN10" s="212">
        <f t="shared" si="5"/>
        <v>687079.71547470405</v>
      </c>
      <c r="BO10" s="212">
        <f t="shared" si="5"/>
        <v>988616.14617434028</v>
      </c>
      <c r="BP10" s="212">
        <f t="shared" si="5"/>
        <v>848869.04391249467</v>
      </c>
      <c r="BQ10" s="212">
        <f t="shared" si="5"/>
        <v>1221101.4457591011</v>
      </c>
      <c r="BR10" s="212">
        <f t="shared" si="5"/>
        <v>834066.5886998896</v>
      </c>
      <c r="BS10" s="212">
        <f t="shared" si="5"/>
        <v>704576.46512270882</v>
      </c>
      <c r="BT10" s="212">
        <f t="shared" si="5"/>
        <v>1169452.9914114303</v>
      </c>
      <c r="BU10" s="212">
        <f t="shared" si="5"/>
        <v>536218.1732863721</v>
      </c>
      <c r="BV10" s="212">
        <f t="shared" si="5"/>
        <v>650575.06217357935</v>
      </c>
      <c r="BW10" s="212">
        <f t="shared" ref="BW10:CE10" si="6">BW23</f>
        <v>194395.88358328323</v>
      </c>
      <c r="BX10" s="212">
        <f t="shared" si="6"/>
        <v>246518.5343735558</v>
      </c>
      <c r="BY10" s="212">
        <f t="shared" si="6"/>
        <v>224530.63408967847</v>
      </c>
      <c r="BZ10" s="212">
        <f t="shared" si="6"/>
        <v>640189.45843540109</v>
      </c>
      <c r="CA10" s="212">
        <f t="shared" si="6"/>
        <v>831246.42516239116</v>
      </c>
      <c r="CB10" s="212">
        <f t="shared" si="6"/>
        <v>764352.51526810252</v>
      </c>
      <c r="CC10" s="212">
        <f t="shared" si="6"/>
        <v>948118.91560336261</v>
      </c>
      <c r="CD10" s="212">
        <f t="shared" si="6"/>
        <v>885312.3999500582</v>
      </c>
      <c r="CE10" s="212">
        <f t="shared" si="6"/>
        <v>849504.40149631526</v>
      </c>
      <c r="CF10" s="212">
        <f t="shared" ref="CF10:CQ10" si="7">CF23</f>
        <v>682503.47287258785</v>
      </c>
      <c r="CG10" s="212">
        <f t="shared" si="7"/>
        <v>491362.71516782697</v>
      </c>
      <c r="CH10" s="212">
        <f t="shared" si="7"/>
        <v>255864.75470479403</v>
      </c>
      <c r="CI10" s="212">
        <f t="shared" si="7"/>
        <v>247750.8497124103</v>
      </c>
      <c r="CJ10" s="212">
        <f t="shared" si="7"/>
        <v>283721.89201344724</v>
      </c>
      <c r="CK10" s="212">
        <f t="shared" si="7"/>
        <v>191294.16636909309</v>
      </c>
      <c r="CL10" s="212">
        <f t="shared" si="7"/>
        <v>480805.71478183224</v>
      </c>
      <c r="CM10" s="212">
        <f t="shared" si="7"/>
        <v>765945.08257364179</v>
      </c>
      <c r="CN10" s="212">
        <f t="shared" si="7"/>
        <v>619424.86608058156</v>
      </c>
      <c r="CO10" s="212">
        <f t="shared" si="7"/>
        <v>543051.45524204487</v>
      </c>
      <c r="CP10" s="212">
        <f t="shared" si="7"/>
        <v>836824.13655879698</v>
      </c>
      <c r="CQ10" s="212">
        <f t="shared" si="7"/>
        <v>880318.22151780594</v>
      </c>
      <c r="CR10" s="212">
        <f t="shared" ref="CR10:DC10" si="8">CR23</f>
        <v>264226.9352911266</v>
      </c>
      <c r="CS10" s="212">
        <f t="shared" si="8"/>
        <v>529590.43127436354</v>
      </c>
      <c r="CT10" s="212">
        <f t="shared" si="8"/>
        <v>38835.102656695875</v>
      </c>
      <c r="CU10" s="212">
        <f t="shared" si="8"/>
        <v>219390.33491663981</v>
      </c>
      <c r="CV10" s="212">
        <f t="shared" si="8"/>
        <v>280612.52421319613</v>
      </c>
      <c r="CW10" s="212">
        <f t="shared" si="8"/>
        <v>88716.391058424007</v>
      </c>
      <c r="CX10" s="212">
        <f t="shared" si="8"/>
        <v>449235.54635760217</v>
      </c>
      <c r="CY10" s="212">
        <f t="shared" si="8"/>
        <v>689747.28277135442</v>
      </c>
      <c r="CZ10" s="212">
        <f t="shared" si="8"/>
        <v>310247.60393968888</v>
      </c>
      <c r="DA10" s="212">
        <f t="shared" si="8"/>
        <v>642555.14467424143</v>
      </c>
      <c r="DB10" s="212">
        <f t="shared" si="8"/>
        <v>713937.27011552162</v>
      </c>
      <c r="DC10" s="212">
        <f t="shared" si="8"/>
        <v>714672.68326852145</v>
      </c>
      <c r="DD10" s="212">
        <f t="shared" ref="DD10:DL10" si="9">DD23</f>
        <v>422213.65954363975</v>
      </c>
      <c r="DE10" s="212">
        <f t="shared" si="9"/>
        <v>433639.68485688174</v>
      </c>
      <c r="DF10" s="212">
        <f t="shared" si="9"/>
        <v>340163.2195796356</v>
      </c>
      <c r="DG10" s="212">
        <f t="shared" si="9"/>
        <v>232631.63978386321</v>
      </c>
      <c r="DH10" s="212">
        <f t="shared" si="9"/>
        <v>197244.0347897436</v>
      </c>
      <c r="DI10" s="212">
        <f t="shared" si="9"/>
        <v>336132.60587259289</v>
      </c>
      <c r="DJ10" s="212">
        <f t="shared" si="9"/>
        <v>412164.8378668009</v>
      </c>
      <c r="DK10" s="212">
        <f t="shared" si="9"/>
        <v>583564.13572318561</v>
      </c>
      <c r="DL10" s="212">
        <f t="shared" si="9"/>
        <v>481844.51538723242</v>
      </c>
      <c r="DM10" s="212">
        <f t="shared" ref="DM10:DO10" si="10">DM23</f>
        <v>723243.95609270618</v>
      </c>
      <c r="DN10" s="212">
        <f>DN23</f>
        <v>687948.98917027086</v>
      </c>
      <c r="DO10" s="212">
        <f t="shared" si="10"/>
        <v>679864.25249729829</v>
      </c>
      <c r="DP10" s="212">
        <f t="shared" ref="DP10:EM10" si="11">DP23</f>
        <v>796271.74206350336</v>
      </c>
      <c r="DQ10" s="212">
        <f t="shared" si="11"/>
        <v>452770.11008938501</v>
      </c>
      <c r="DR10" s="212">
        <f t="shared" si="11"/>
        <v>341273.21652509714</v>
      </c>
      <c r="DS10" s="212">
        <f t="shared" si="11"/>
        <v>167870.99652529502</v>
      </c>
      <c r="DT10" s="212">
        <f t="shared" si="11"/>
        <v>262221.86253135587</v>
      </c>
      <c r="DU10" s="212">
        <f t="shared" si="11"/>
        <v>168913.12736177465</v>
      </c>
      <c r="DV10" s="212">
        <f t="shared" si="11"/>
        <v>382982.48731160787</v>
      </c>
      <c r="DW10" s="212">
        <f t="shared" si="11"/>
        <v>551464.94857862347</v>
      </c>
      <c r="DX10" s="212">
        <f t="shared" si="11"/>
        <v>446513.79828498291</v>
      </c>
      <c r="DY10" s="212">
        <f t="shared" si="11"/>
        <v>666660.44722906279</v>
      </c>
      <c r="DZ10" s="212">
        <f t="shared" si="11"/>
        <v>711944.18868303206</v>
      </c>
      <c r="EA10" s="212">
        <f t="shared" si="11"/>
        <v>540317.77185784886</v>
      </c>
      <c r="EB10" s="212">
        <f t="shared" si="11"/>
        <v>389673.57071666117</v>
      </c>
      <c r="EC10" s="212">
        <f t="shared" si="11"/>
        <v>306804.53658028564</v>
      </c>
      <c r="ED10" s="212">
        <f t="shared" si="11"/>
        <v>155991.92745520736</v>
      </c>
      <c r="EE10" s="212">
        <f t="shared" si="11"/>
        <v>193064.06182556011</v>
      </c>
      <c r="EF10" s="212">
        <f t="shared" si="11"/>
        <v>244376.89908584772</v>
      </c>
      <c r="EG10" s="212">
        <f t="shared" si="11"/>
        <v>231346.01984280557</v>
      </c>
      <c r="EH10" s="212">
        <f t="shared" si="11"/>
        <v>413976.69053080207</v>
      </c>
      <c r="EI10" s="212">
        <f t="shared" si="11"/>
        <v>550174.55610828591</v>
      </c>
      <c r="EJ10" s="212">
        <f t="shared" si="11"/>
        <v>439823.74167447025</v>
      </c>
      <c r="EK10" s="212">
        <f t="shared" si="11"/>
        <v>563532.49181983294</v>
      </c>
      <c r="EL10" s="212">
        <f t="shared" si="11"/>
        <v>628516.68117059593</v>
      </c>
      <c r="EM10" s="212">
        <f t="shared" si="11"/>
        <v>575074.76590097137</v>
      </c>
      <c r="EN10" s="212">
        <f t="shared" ref="EN10:EY10" si="12">EN23</f>
        <v>340720.47494614514</v>
      </c>
      <c r="EO10" s="212">
        <f t="shared" si="12"/>
        <v>306185.44196811045</v>
      </c>
      <c r="EP10" s="212">
        <f t="shared" si="12"/>
        <v>233413.9976954005</v>
      </c>
      <c r="EQ10" s="212">
        <f t="shared" si="12"/>
        <v>156822.12198892405</v>
      </c>
      <c r="ER10" s="212">
        <f t="shared" si="12"/>
        <v>235200.46775896879</v>
      </c>
      <c r="ES10" s="212">
        <f t="shared" si="12"/>
        <v>222192.83369417052</v>
      </c>
      <c r="ET10" s="212">
        <f t="shared" si="12"/>
        <v>303708.20798261894</v>
      </c>
      <c r="EU10" s="212">
        <f t="shared" si="12"/>
        <v>440508.85469982517</v>
      </c>
      <c r="EV10" s="212">
        <f t="shared" si="12"/>
        <v>483472.59137628059</v>
      </c>
      <c r="EW10" s="212">
        <f t="shared" si="12"/>
        <v>596463.43556287908</v>
      </c>
      <c r="EX10" s="212">
        <f t="shared" si="12"/>
        <v>581057.74923546158</v>
      </c>
      <c r="EY10" s="212">
        <f t="shared" si="12"/>
        <v>569277.02793168486</v>
      </c>
      <c r="EZ10" s="212">
        <f t="shared" ref="EZ10:FK10" si="13">EZ23</f>
        <v>514934.4516963744</v>
      </c>
      <c r="FA10" s="212">
        <f t="shared" si="13"/>
        <v>417273.17398258438</v>
      </c>
      <c r="FB10" s="212">
        <f t="shared" si="13"/>
        <v>333544.47298574657</v>
      </c>
      <c r="FC10" s="212">
        <f t="shared" si="13"/>
        <v>187546.89708314015</v>
      </c>
      <c r="FD10" s="212">
        <f t="shared" si="13"/>
        <v>167314.45486664592</v>
      </c>
      <c r="FE10" s="212">
        <f t="shared" si="13"/>
        <v>214568.13607476681</v>
      </c>
      <c r="FF10" s="212">
        <f t="shared" si="13"/>
        <v>259722.65641887748</v>
      </c>
      <c r="FG10" s="212">
        <f t="shared" si="13"/>
        <v>369574.34639779525</v>
      </c>
      <c r="FH10" s="212">
        <f t="shared" si="13"/>
        <v>412799.04654747329</v>
      </c>
      <c r="FI10" s="212">
        <f t="shared" si="13"/>
        <v>481393.68473469513</v>
      </c>
      <c r="FJ10" s="212">
        <f t="shared" si="13"/>
        <v>465285.49288920738</v>
      </c>
      <c r="FK10" s="212">
        <f t="shared" si="13"/>
        <v>458775.33938349283</v>
      </c>
      <c r="FL10" s="222" t="s">
        <v>339</v>
      </c>
      <c r="FM10" s="132"/>
    </row>
    <row r="11" spans="1:169" ht="32.25" customHeight="1" x14ac:dyDescent="0.2">
      <c r="A11" s="137">
        <f t="shared" si="0"/>
        <v>-3</v>
      </c>
      <c r="B11" s="210" t="s">
        <v>347</v>
      </c>
      <c r="C11" s="287"/>
      <c r="D11" s="290"/>
      <c r="E11" s="291"/>
      <c r="F11" s="291">
        <f t="shared" ref="F11:X11" si="14">F10-F9</f>
        <v>37235.01</v>
      </c>
      <c r="G11" s="291">
        <f t="shared" si="14"/>
        <v>33485.64</v>
      </c>
      <c r="H11" s="291">
        <f t="shared" si="14"/>
        <v>37295.25</v>
      </c>
      <c r="I11" s="291">
        <f t="shared" si="14"/>
        <v>110353.9</v>
      </c>
      <c r="J11" s="291">
        <f t="shared" si="14"/>
        <v>31966.28</v>
      </c>
      <c r="K11" s="291">
        <f t="shared" si="14"/>
        <v>42736.4</v>
      </c>
      <c r="L11" s="291">
        <f t="shared" si="14"/>
        <v>31858.400000000001</v>
      </c>
      <c r="M11" s="291">
        <f t="shared" si="14"/>
        <v>56450.63</v>
      </c>
      <c r="N11" s="291">
        <f t="shared" si="14"/>
        <v>43911.48</v>
      </c>
      <c r="O11" s="306">
        <f t="shared" si="14"/>
        <v>29751.360000000001</v>
      </c>
      <c r="P11" s="306">
        <f t="shared" si="14"/>
        <v>21443.109999999997</v>
      </c>
      <c r="Q11" s="306">
        <f t="shared" si="14"/>
        <v>126110.45968535892</v>
      </c>
      <c r="R11" s="306">
        <f t="shared" si="14"/>
        <v>61093.172883256047</v>
      </c>
      <c r="S11" s="306">
        <f t="shared" si="14"/>
        <v>60932.281608967955</v>
      </c>
      <c r="T11" s="314">
        <f t="shared" si="14"/>
        <v>-89961.367426738114</v>
      </c>
      <c r="U11" s="314">
        <f t="shared" si="14"/>
        <v>224213.60341645201</v>
      </c>
      <c r="V11" s="314">
        <f t="shared" si="14"/>
        <v>-343680.82998192124</v>
      </c>
      <c r="W11" s="314">
        <f t="shared" si="14"/>
        <v>58501.925963003538</v>
      </c>
      <c r="X11" s="314">
        <f t="shared" si="14"/>
        <v>72702.146104857267</v>
      </c>
      <c r="Y11" s="314">
        <f t="shared" ref="Y11:AL11" si="15">Y10-Y9</f>
        <v>143720.56020467498</v>
      </c>
      <c r="Z11" s="314">
        <f t="shared" si="15"/>
        <v>63197.97857674479</v>
      </c>
      <c r="AA11" s="314">
        <f t="shared" si="15"/>
        <v>78150.363704510222</v>
      </c>
      <c r="AB11" s="314">
        <f t="shared" si="15"/>
        <v>-414007.87847178942</v>
      </c>
      <c r="AC11" s="314">
        <f t="shared" si="15"/>
        <v>181998.85128641187</v>
      </c>
      <c r="AD11" s="314">
        <f t="shared" si="15"/>
        <v>49175.783662008471</v>
      </c>
      <c r="AE11" s="314">
        <f t="shared" si="15"/>
        <v>45480.861975829932</v>
      </c>
      <c r="AF11" s="314">
        <f t="shared" si="15"/>
        <v>61110.132213987104</v>
      </c>
      <c r="AG11" s="314">
        <f t="shared" si="15"/>
        <v>-672970.86550387542</v>
      </c>
      <c r="AH11" s="314">
        <f t="shared" si="15"/>
        <v>50649.405116689159</v>
      </c>
      <c r="AI11" s="314">
        <f t="shared" si="15"/>
        <v>76558.752228019759</v>
      </c>
      <c r="AJ11" s="314">
        <f t="shared" si="15"/>
        <v>53496.275821836083</v>
      </c>
      <c r="AK11" s="314">
        <f t="shared" si="15"/>
        <v>-327296.1560997545</v>
      </c>
      <c r="AL11" s="314">
        <f t="shared" si="15"/>
        <v>47456.864621573593</v>
      </c>
      <c r="AM11" s="314">
        <f t="shared" ref="AM11:BJ11" si="16">AM10-AM9</f>
        <v>47907.909497857443</v>
      </c>
      <c r="AN11" s="314">
        <f t="shared" si="16"/>
        <v>46384.819080413494</v>
      </c>
      <c r="AO11" s="314">
        <f t="shared" si="16"/>
        <v>281613.05389458215</v>
      </c>
      <c r="AP11" s="314">
        <f t="shared" si="16"/>
        <v>-302831.3087467677</v>
      </c>
      <c r="AQ11" s="314">
        <f t="shared" si="16"/>
        <v>33882.808192071272</v>
      </c>
      <c r="AR11" s="314">
        <f t="shared" si="16"/>
        <v>51008.907636097167</v>
      </c>
      <c r="AS11" s="314">
        <f t="shared" si="16"/>
        <v>824704.29956496658</v>
      </c>
      <c r="AT11" s="314">
        <f t="shared" si="16"/>
        <v>331956.90037158644</v>
      </c>
      <c r="AU11" s="314">
        <f t="shared" si="16"/>
        <v>224141.87140032533</v>
      </c>
      <c r="AV11" s="314">
        <f t="shared" si="16"/>
        <v>188778.90237589204</v>
      </c>
      <c r="AW11" s="314">
        <f t="shared" si="16"/>
        <v>2807781.4183792756</v>
      </c>
      <c r="AX11" s="314">
        <f t="shared" si="16"/>
        <v>253173.47564114729</v>
      </c>
      <c r="AY11" s="306">
        <f t="shared" si="16"/>
        <v>180170.45333427645</v>
      </c>
      <c r="AZ11" s="306">
        <f t="shared" si="16"/>
        <v>1296553.2399590702</v>
      </c>
      <c r="BA11" s="306">
        <f t="shared" si="16"/>
        <v>440804.69440827979</v>
      </c>
      <c r="BB11" s="306">
        <f t="shared" si="16"/>
        <v>337536.30463584792</v>
      </c>
      <c r="BC11" s="306">
        <f t="shared" si="16"/>
        <v>1606796.4145214753</v>
      </c>
      <c r="BD11" s="306">
        <f t="shared" si="16"/>
        <v>423922.40792840905</v>
      </c>
      <c r="BE11" s="306">
        <f>BE10-BE9</f>
        <v>1682377.6712234635</v>
      </c>
      <c r="BF11" s="306">
        <f t="shared" si="16"/>
        <v>232423.60381036336</v>
      </c>
      <c r="BG11" s="306">
        <f t="shared" si="16"/>
        <v>274159.23547784681</v>
      </c>
      <c r="BH11" s="306">
        <f t="shared" si="16"/>
        <v>2372137.485429937</v>
      </c>
      <c r="BI11" s="306">
        <f t="shared" si="16"/>
        <v>170612.36107458299</v>
      </c>
      <c r="BJ11" s="306">
        <f t="shared" si="16"/>
        <v>126133.1688692891</v>
      </c>
      <c r="BK11" s="306">
        <f t="shared" ref="BK11:BV11" si="17">BK10-BK9</f>
        <v>52508.5872761145</v>
      </c>
      <c r="BL11" s="306">
        <f t="shared" si="17"/>
        <v>76028.598432142695</v>
      </c>
      <c r="BM11" s="306">
        <f t="shared" si="17"/>
        <v>1101324.4322397984</v>
      </c>
      <c r="BN11" s="306">
        <f t="shared" si="17"/>
        <v>520673.72747562395</v>
      </c>
      <c r="BO11" s="306">
        <f t="shared" si="17"/>
        <v>805415.17445247981</v>
      </c>
      <c r="BP11" s="306">
        <f t="shared" si="17"/>
        <v>-828147.94485073292</v>
      </c>
      <c r="BQ11" s="306">
        <f t="shared" si="17"/>
        <v>-863964.0121332237</v>
      </c>
      <c r="BR11" s="306">
        <f t="shared" si="17"/>
        <v>-1010095.10629994</v>
      </c>
      <c r="BS11" s="314">
        <f t="shared" si="17"/>
        <v>-812843.47134417342</v>
      </c>
      <c r="BT11" s="306">
        <f t="shared" si="17"/>
        <v>-262703.53386550955</v>
      </c>
      <c r="BU11" s="306">
        <f t="shared" si="17"/>
        <v>-886329.01239822921</v>
      </c>
      <c r="BV11" s="306">
        <f t="shared" si="17"/>
        <v>-870443.57359420462</v>
      </c>
      <c r="BW11" s="306">
        <f t="shared" ref="BW11:CE11" si="18">BW10-BW9</f>
        <v>-1435443.1106550437</v>
      </c>
      <c r="BX11" s="306">
        <f t="shared" si="18"/>
        <v>-1252913.6082656067</v>
      </c>
      <c r="BY11" s="306">
        <f t="shared" si="18"/>
        <v>-1312352.8837706149</v>
      </c>
      <c r="BZ11" s="306">
        <f t="shared" si="18"/>
        <v>-730283.57708763634</v>
      </c>
      <c r="CA11" s="306">
        <f t="shared" si="18"/>
        <v>-519686.71597216988</v>
      </c>
      <c r="CB11" s="306">
        <f t="shared" si="18"/>
        <v>-884598.27631537709</v>
      </c>
      <c r="CC11" s="306">
        <f t="shared" si="18"/>
        <v>-1017246.7794228777</v>
      </c>
      <c r="CD11" s="306">
        <f t="shared" si="18"/>
        <v>-857532.01156058093</v>
      </c>
      <c r="CE11" s="306">
        <f t="shared" si="18"/>
        <v>-676617.28794335679</v>
      </c>
      <c r="CF11" s="306">
        <f t="shared" ref="CF11:CQ11" si="19">CF10-CF9</f>
        <v>-738622.08253234718</v>
      </c>
      <c r="CG11" s="306">
        <f t="shared" si="19"/>
        <v>-847400.88772339793</v>
      </c>
      <c r="CH11" s="306">
        <f t="shared" si="19"/>
        <v>-1208082.0441633863</v>
      </c>
      <c r="CI11" s="306">
        <f t="shared" si="19"/>
        <v>-1421609.180297575</v>
      </c>
      <c r="CJ11" s="306">
        <f t="shared" si="19"/>
        <v>-1221971.8925367682</v>
      </c>
      <c r="CK11" s="306">
        <f t="shared" si="19"/>
        <v>-1345513.439514498</v>
      </c>
      <c r="CL11" s="306">
        <f t="shared" si="19"/>
        <v>-812424.76355370251</v>
      </c>
      <c r="CM11" s="306">
        <f t="shared" si="19"/>
        <v>-771453.12051988021</v>
      </c>
      <c r="CN11" s="306">
        <f t="shared" si="19"/>
        <v>75103.577036195551</v>
      </c>
      <c r="CO11" s="306">
        <f t="shared" si="19"/>
        <v>-103950.26322205737</v>
      </c>
      <c r="CP11" s="306">
        <f t="shared" si="19"/>
        <v>199846.72397625889</v>
      </c>
      <c r="CQ11" s="213">
        <f t="shared" si="19"/>
        <v>313023.43510601739</v>
      </c>
      <c r="CR11" s="213">
        <f t="shared" ref="CR11:DC11" si="20">CR10-CR9</f>
        <v>111248.11880505402</v>
      </c>
      <c r="CS11" s="213">
        <f t="shared" si="20"/>
        <v>380992.81117128505</v>
      </c>
      <c r="CT11" s="213">
        <f t="shared" si="20"/>
        <v>-116129.9076763773</v>
      </c>
      <c r="CU11" s="213">
        <f t="shared" si="20"/>
        <v>49959.248197262408</v>
      </c>
      <c r="CV11" s="213">
        <f t="shared" si="20"/>
        <v>152625.55637850153</v>
      </c>
      <c r="CW11" s="213">
        <f t="shared" si="20"/>
        <v>-36921.350018256227</v>
      </c>
      <c r="CX11" s="213">
        <f t="shared" si="20"/>
        <v>335180.70556216047</v>
      </c>
      <c r="CY11" s="213">
        <f t="shared" si="20"/>
        <v>560934.26477581821</v>
      </c>
      <c r="CZ11" s="213">
        <f t="shared" si="20"/>
        <v>166736.44014393637</v>
      </c>
      <c r="DA11" s="213">
        <f t="shared" si="20"/>
        <v>461258.77916412352</v>
      </c>
      <c r="DB11" s="213">
        <f t="shared" si="20"/>
        <v>528717.41219863098</v>
      </c>
      <c r="DC11" s="213">
        <f t="shared" si="20"/>
        <v>569628.41187911853</v>
      </c>
      <c r="DD11" s="213">
        <f t="shared" ref="DD11:DL11" si="21">DD10-DD9</f>
        <v>208656.33689858738</v>
      </c>
      <c r="DE11" s="213">
        <f t="shared" si="21"/>
        <v>234793.65693592269</v>
      </c>
      <c r="DF11" s="213">
        <f t="shared" si="21"/>
        <v>113232.33180286933</v>
      </c>
      <c r="DG11" s="213">
        <f t="shared" si="21"/>
        <v>-601.5913311537588</v>
      </c>
      <c r="DH11" s="213">
        <f t="shared" si="21"/>
        <v>-12839.064016002318</v>
      </c>
      <c r="DI11" s="213">
        <f t="shared" si="21"/>
        <v>107171.83362642996</v>
      </c>
      <c r="DJ11" s="213">
        <f t="shared" si="21"/>
        <v>215313.3078668009</v>
      </c>
      <c r="DK11" s="213">
        <f t="shared" si="21"/>
        <v>381475.07393321471</v>
      </c>
      <c r="DL11" s="213">
        <f t="shared" si="21"/>
        <v>234853.13538723241</v>
      </c>
      <c r="DM11" s="213">
        <f t="shared" ref="DM11:DO11" si="22">DM10-DM9</f>
        <v>430944.96044695593</v>
      </c>
      <c r="DN11" s="213">
        <f t="shared" si="22"/>
        <v>417175.50516807579</v>
      </c>
      <c r="DO11" s="213">
        <f t="shared" si="22"/>
        <v>445100.28344268433</v>
      </c>
      <c r="DP11" s="213">
        <f t="shared" ref="DP11:EM11" si="23">DP10-DP9</f>
        <v>584372.23835347942</v>
      </c>
      <c r="DQ11" s="213">
        <f t="shared" si="23"/>
        <v>253809.44214613133</v>
      </c>
      <c r="DR11" s="213">
        <f t="shared" si="23"/>
        <v>103442.81181470791</v>
      </c>
      <c r="DS11" s="213">
        <f t="shared" si="23"/>
        <v>-77947.419887530647</v>
      </c>
      <c r="DT11" s="213">
        <f t="shared" si="23"/>
        <v>53411.011450749502</v>
      </c>
      <c r="DU11" s="213">
        <f t="shared" si="23"/>
        <v>-49732.299086613464</v>
      </c>
      <c r="DV11" s="213">
        <f t="shared" si="23"/>
        <v>181031.67621369421</v>
      </c>
      <c r="DW11" s="213">
        <f t="shared" si="23"/>
        <v>331943.92441093567</v>
      </c>
      <c r="DX11" s="213">
        <f t="shared" si="23"/>
        <v>-40755.32404292986</v>
      </c>
      <c r="DY11" s="213">
        <f t="shared" si="23"/>
        <v>72970.175136315287</v>
      </c>
      <c r="DZ11" s="213">
        <f t="shared" si="23"/>
        <v>94245.20662568463</v>
      </c>
      <c r="EA11" s="213">
        <f t="shared" si="23"/>
        <v>53197.314967380138</v>
      </c>
      <c r="EB11" s="213">
        <f t="shared" si="23"/>
        <v>-58083.375470819068</v>
      </c>
      <c r="EC11" s="213">
        <f t="shared" si="23"/>
        <v>-101825.17724010511</v>
      </c>
      <c r="ED11" s="213">
        <f t="shared" si="23"/>
        <v>-309273.27016566589</v>
      </c>
      <c r="EE11" s="213">
        <f t="shared" si="23"/>
        <v>-287822.46715749759</v>
      </c>
      <c r="EF11" s="213">
        <f t="shared" si="23"/>
        <v>-177427.2990955211</v>
      </c>
      <c r="EG11" s="213">
        <f t="shared" si="23"/>
        <v>-213012.95293457684</v>
      </c>
      <c r="EH11" s="213">
        <f>EH10-EH9</f>
        <v>41478.014010485029</v>
      </c>
      <c r="EI11" s="213">
        <f>EI10-EI9</f>
        <v>13209.746337857796</v>
      </c>
      <c r="EJ11" s="213">
        <f t="shared" si="23"/>
        <v>-163678.2970247682</v>
      </c>
      <c r="EK11" s="213">
        <f t="shared" si="23"/>
        <v>-227278.41882975434</v>
      </c>
      <c r="EL11" s="213">
        <f t="shared" si="23"/>
        <v>-86576.832327660988</v>
      </c>
      <c r="EM11" s="213">
        <f t="shared" si="23"/>
        <v>-16240.429134656559</v>
      </c>
      <c r="EN11" s="213">
        <f t="shared" ref="EN11:EY11" si="24">EN10-EN9</f>
        <v>-184205.17559050402</v>
      </c>
      <c r="EO11" s="213">
        <f t="shared" si="24"/>
        <v>-203814.41022433277</v>
      </c>
      <c r="EP11" s="213">
        <f t="shared" si="24"/>
        <v>-344958.67683695478</v>
      </c>
      <c r="EQ11" s="213">
        <f t="shared" si="24"/>
        <v>-311658.35334699426</v>
      </c>
      <c r="ER11" s="213">
        <f t="shared" si="24"/>
        <v>-187781.68404314408</v>
      </c>
      <c r="ES11" s="213">
        <f t="shared" si="24"/>
        <v>-207702.6908600289</v>
      </c>
      <c r="ET11" s="213">
        <f t="shared" si="24"/>
        <v>-86675.032017381047</v>
      </c>
      <c r="EU11" s="213">
        <f t="shared" si="24"/>
        <v>3057.0346998251625</v>
      </c>
      <c r="EV11" s="213">
        <f t="shared" si="24"/>
        <v>-25155.75862371939</v>
      </c>
      <c r="EW11" s="213">
        <f t="shared" si="24"/>
        <v>3077.1755628790706</v>
      </c>
      <c r="EX11" s="213">
        <f t="shared" si="24"/>
        <v>-10662.240764538408</v>
      </c>
      <c r="EY11" s="213">
        <f t="shared" si="24"/>
        <v>100579.14793168486</v>
      </c>
      <c r="EZ11" s="213">
        <f t="shared" ref="EZ11:FK11" si="25">EZ10-EZ9</f>
        <v>264003.78169637441</v>
      </c>
      <c r="FA11" s="213">
        <f t="shared" si="25"/>
        <v>179947.70398258438</v>
      </c>
      <c r="FB11" s="213">
        <f t="shared" si="25"/>
        <v>62767.572985746549</v>
      </c>
      <c r="FC11" s="213">
        <f t="shared" si="25"/>
        <v>-95678.03291685984</v>
      </c>
      <c r="FD11" s="213">
        <f t="shared" si="25"/>
        <v>-81616.855133354082</v>
      </c>
      <c r="FE11" s="213">
        <f t="shared" si="25"/>
        <v>-43534.993925233197</v>
      </c>
      <c r="FF11" s="213">
        <f t="shared" si="25"/>
        <v>37342.726418877486</v>
      </c>
      <c r="FG11" s="213">
        <f t="shared" si="25"/>
        <v>112202.57639779526</v>
      </c>
      <c r="FH11" s="213">
        <f t="shared" si="25"/>
        <v>124824.52654747327</v>
      </c>
      <c r="FI11" s="213">
        <f t="shared" si="25"/>
        <v>138388.93473469513</v>
      </c>
      <c r="FJ11" s="213">
        <f t="shared" si="25"/>
        <v>124734.29288920737</v>
      </c>
      <c r="FK11" s="213">
        <f t="shared" si="25"/>
        <v>190499.78938349284</v>
      </c>
      <c r="FL11" s="209" t="s">
        <v>283</v>
      </c>
      <c r="FM11" s="132"/>
    </row>
    <row r="12" spans="1:169" ht="32.25" customHeight="1" x14ac:dyDescent="0.2">
      <c r="A12" s="137">
        <f t="shared" si="0"/>
        <v>-4</v>
      </c>
      <c r="B12" s="210" t="s">
        <v>239</v>
      </c>
      <c r="C12" s="291"/>
      <c r="D12" s="290"/>
      <c r="E12" s="291"/>
      <c r="F12" s="291">
        <f t="shared" ref="F12:X12" si="26">E12+F11</f>
        <v>37235.01</v>
      </c>
      <c r="G12" s="291">
        <f t="shared" si="26"/>
        <v>70720.649999999994</v>
      </c>
      <c r="H12" s="291">
        <f t="shared" si="26"/>
        <v>108015.9</v>
      </c>
      <c r="I12" s="291">
        <f t="shared" si="26"/>
        <v>218369.8</v>
      </c>
      <c r="J12" s="291">
        <f t="shared" si="26"/>
        <v>250336.08</v>
      </c>
      <c r="K12" s="291">
        <f t="shared" si="26"/>
        <v>293072.48</v>
      </c>
      <c r="L12" s="291">
        <f t="shared" si="26"/>
        <v>324930.88</v>
      </c>
      <c r="M12" s="291">
        <f t="shared" si="26"/>
        <v>381381.51</v>
      </c>
      <c r="N12" s="291">
        <f t="shared" si="26"/>
        <v>425292.99</v>
      </c>
      <c r="O12" s="306">
        <f t="shared" si="26"/>
        <v>455044.35</v>
      </c>
      <c r="P12" s="306">
        <f t="shared" si="26"/>
        <v>476487.45999999996</v>
      </c>
      <c r="Q12" s="306">
        <f t="shared" si="26"/>
        <v>602597.91968535888</v>
      </c>
      <c r="R12" s="306">
        <f t="shared" si="26"/>
        <v>663691.09256861499</v>
      </c>
      <c r="S12" s="306">
        <f t="shared" si="26"/>
        <v>724623.37417758291</v>
      </c>
      <c r="T12" s="314">
        <f t="shared" si="26"/>
        <v>634662.00675084477</v>
      </c>
      <c r="U12" s="314">
        <f t="shared" si="26"/>
        <v>858875.61016729684</v>
      </c>
      <c r="V12" s="314">
        <f t="shared" si="26"/>
        <v>515194.7801853756</v>
      </c>
      <c r="W12" s="314">
        <f t="shared" si="26"/>
        <v>573696.70614837913</v>
      </c>
      <c r="X12" s="314">
        <f t="shared" si="26"/>
        <v>646398.85225323634</v>
      </c>
      <c r="Y12" s="314">
        <f t="shared" ref="Y12:AL12" si="27">X12+Y11</f>
        <v>790119.4124579113</v>
      </c>
      <c r="Z12" s="314">
        <f t="shared" si="27"/>
        <v>853317.39103465609</v>
      </c>
      <c r="AA12" s="314">
        <f t="shared" si="27"/>
        <v>931467.75473916635</v>
      </c>
      <c r="AB12" s="314">
        <f t="shared" si="27"/>
        <v>517459.87626737694</v>
      </c>
      <c r="AC12" s="314">
        <f t="shared" si="27"/>
        <v>699458.72755378881</v>
      </c>
      <c r="AD12" s="314">
        <f t="shared" si="27"/>
        <v>748634.51121579728</v>
      </c>
      <c r="AE12" s="314">
        <f t="shared" si="27"/>
        <v>794115.37319162721</v>
      </c>
      <c r="AF12" s="314">
        <f t="shared" si="27"/>
        <v>855225.50540561427</v>
      </c>
      <c r="AG12" s="314">
        <f t="shared" si="27"/>
        <v>182254.63990173885</v>
      </c>
      <c r="AH12" s="314">
        <f t="shared" si="27"/>
        <v>232904.04501842801</v>
      </c>
      <c r="AI12" s="314">
        <f t="shared" si="27"/>
        <v>309462.79724644776</v>
      </c>
      <c r="AJ12" s="314">
        <f t="shared" si="27"/>
        <v>362959.07306828385</v>
      </c>
      <c r="AK12" s="314">
        <f t="shared" si="27"/>
        <v>35662.916968529345</v>
      </c>
      <c r="AL12" s="314">
        <f t="shared" si="27"/>
        <v>83119.781590102939</v>
      </c>
      <c r="AM12" s="314">
        <f t="shared" ref="AM12:BJ12" si="28">AL12+AM11</f>
        <v>131027.69108796038</v>
      </c>
      <c r="AN12" s="314">
        <f t="shared" si="28"/>
        <v>177412.51016837388</v>
      </c>
      <c r="AO12" s="314">
        <f t="shared" si="28"/>
        <v>459025.56406295602</v>
      </c>
      <c r="AP12" s="314">
        <f t="shared" si="28"/>
        <v>156194.25531618833</v>
      </c>
      <c r="AQ12" s="314">
        <f t="shared" si="28"/>
        <v>190077.0635082596</v>
      </c>
      <c r="AR12" s="314">
        <f t="shared" si="28"/>
        <v>241085.97114435676</v>
      </c>
      <c r="AS12" s="314">
        <f t="shared" si="28"/>
        <v>1065790.2707093232</v>
      </c>
      <c r="AT12" s="314">
        <f t="shared" si="28"/>
        <v>1397747.1710809097</v>
      </c>
      <c r="AU12" s="314">
        <f t="shared" si="28"/>
        <v>1621889.042481235</v>
      </c>
      <c r="AV12" s="314">
        <f t="shared" si="28"/>
        <v>1810667.944857127</v>
      </c>
      <c r="AW12" s="314">
        <f t="shared" si="28"/>
        <v>4618449.3632364031</v>
      </c>
      <c r="AX12" s="314">
        <f t="shared" si="28"/>
        <v>4871622.8388775503</v>
      </c>
      <c r="AY12" s="306">
        <f t="shared" si="28"/>
        <v>5051793.2922118269</v>
      </c>
      <c r="AZ12" s="306">
        <f t="shared" si="28"/>
        <v>6348346.5321708973</v>
      </c>
      <c r="BA12" s="306">
        <f t="shared" si="28"/>
        <v>6789151.2265791772</v>
      </c>
      <c r="BB12" s="306">
        <f t="shared" si="28"/>
        <v>7126687.5312150251</v>
      </c>
      <c r="BC12" s="306">
        <f t="shared" si="28"/>
        <v>8733483.9457365014</v>
      </c>
      <c r="BD12" s="306">
        <f>BC12+BD11</f>
        <v>9157406.3536649104</v>
      </c>
      <c r="BE12" s="306">
        <f t="shared" si="28"/>
        <v>10839784.024888374</v>
      </c>
      <c r="BF12" s="306">
        <f>BE12+BF11-BE18-BE19+BE15</f>
        <v>11039495.086304564</v>
      </c>
      <c r="BG12" s="306">
        <f>BF12+BG11</f>
        <v>11313654.32178241</v>
      </c>
      <c r="BH12" s="306">
        <f t="shared" si="28"/>
        <v>13685791.807212347</v>
      </c>
      <c r="BI12" s="306">
        <f t="shared" si="28"/>
        <v>13856404.168286931</v>
      </c>
      <c r="BJ12" s="306">
        <f t="shared" si="28"/>
        <v>13982537.337156219</v>
      </c>
      <c r="BK12" s="306">
        <f t="shared" ref="BK12:BV12" si="29">BJ12+BK11</f>
        <v>14035045.924432334</v>
      </c>
      <c r="BL12" s="306">
        <f t="shared" si="29"/>
        <v>14111074.522864476</v>
      </c>
      <c r="BM12" s="306">
        <f t="shared" si="29"/>
        <v>15212398.955104275</v>
      </c>
      <c r="BN12" s="306">
        <f t="shared" si="29"/>
        <v>15733072.682579899</v>
      </c>
      <c r="BO12" s="306">
        <f t="shared" si="29"/>
        <v>16538487.857032379</v>
      </c>
      <c r="BP12" s="306">
        <f>BO12+BP11+BO15</f>
        <v>15766699.563156907</v>
      </c>
      <c r="BQ12" s="306">
        <f t="shared" si="29"/>
        <v>14902735.551023683</v>
      </c>
      <c r="BR12" s="306">
        <f t="shared" si="29"/>
        <v>13892640.444723742</v>
      </c>
      <c r="BS12" s="314">
        <f t="shared" si="29"/>
        <v>13079796.973379569</v>
      </c>
      <c r="BT12" s="306">
        <f t="shared" si="29"/>
        <v>12817093.43951406</v>
      </c>
      <c r="BU12" s="306">
        <f t="shared" si="29"/>
        <v>11930764.42711583</v>
      </c>
      <c r="BV12" s="306">
        <f t="shared" si="29"/>
        <v>11060320.853521625</v>
      </c>
      <c r="BW12" s="306">
        <f>BV12+BW11+BV15</f>
        <v>9668041.6045553405</v>
      </c>
      <c r="BX12" s="306">
        <f t="shared" ref="BX12" si="30">BW12+BX11</f>
        <v>8415127.9962897338</v>
      </c>
      <c r="BY12" s="306">
        <f t="shared" ref="BY12" si="31">BX12+BY11</f>
        <v>7102775.1125191189</v>
      </c>
      <c r="BZ12" s="306">
        <f t="shared" ref="BZ12" si="32">BY12+BZ11</f>
        <v>6372491.5354314828</v>
      </c>
      <c r="CA12" s="306">
        <f t="shared" ref="CA12" si="33">BZ12+CA11</f>
        <v>5852804.8194593126</v>
      </c>
      <c r="CB12" s="306">
        <f t="shared" ref="CB12" si="34">CA12+CB11</f>
        <v>4968206.5431439355</v>
      </c>
      <c r="CC12" s="306">
        <f t="shared" ref="CC12" si="35">CB12+CC11</f>
        <v>3950959.7637210577</v>
      </c>
      <c r="CD12" s="306">
        <f t="shared" ref="CD12" si="36">CC12+CD11</f>
        <v>3093427.7521604765</v>
      </c>
      <c r="CE12" s="306">
        <f t="shared" ref="CE12" si="37">CD12+CE11</f>
        <v>2416810.4642171199</v>
      </c>
      <c r="CF12" s="306">
        <f>CE12+CF11</f>
        <v>1678188.3816847727</v>
      </c>
      <c r="CG12" s="306">
        <f t="shared" ref="CG12" si="38">CF12+CG11</f>
        <v>830787.49396137474</v>
      </c>
      <c r="CH12" s="306">
        <f t="shared" ref="CH12" si="39">CG12+CH11</f>
        <v>-377294.5502020116</v>
      </c>
      <c r="CI12" s="306">
        <f t="shared" ref="CI12" si="40">CH12+CI11</f>
        <v>-1798903.7304995866</v>
      </c>
      <c r="CJ12" s="306">
        <f t="shared" ref="CJ12" si="41">CI12+CJ11</f>
        <v>-3020875.6230363548</v>
      </c>
      <c r="CK12" s="306">
        <f t="shared" ref="CK12" si="42">CJ12+CK11</f>
        <v>-4366389.062550853</v>
      </c>
      <c r="CL12" s="306">
        <f t="shared" ref="CL12" si="43">CK12+CL11</f>
        <v>-5178813.8261045553</v>
      </c>
      <c r="CM12" s="306">
        <f t="shared" ref="CM12" si="44">CL12+CM11</f>
        <v>-5950266.9466244355</v>
      </c>
      <c r="CN12" s="306">
        <f>CM12+CN11+CM15</f>
        <v>-5855953.0580370836</v>
      </c>
      <c r="CO12" s="306">
        <f t="shared" ref="CO12" si="45">CN12+CO11</f>
        <v>-5959903.321259141</v>
      </c>
      <c r="CP12" s="306">
        <f t="shared" ref="CP12" si="46">CO12+CP11</f>
        <v>-5760056.5972828818</v>
      </c>
      <c r="CQ12" s="213">
        <f>CP12+CQ11</f>
        <v>-5447033.1621768642</v>
      </c>
      <c r="CR12" s="306">
        <f>CQ12+CR11+CQ15</f>
        <v>-5349193.8942267904</v>
      </c>
      <c r="CS12" s="213">
        <f>CR12+CS11</f>
        <v>-4968201.0830555055</v>
      </c>
      <c r="CT12" s="213">
        <f t="shared" ref="CT12:DB12" si="47">CS12+CT11</f>
        <v>-5084330.9907318829</v>
      </c>
      <c r="CU12" s="213">
        <f t="shared" si="47"/>
        <v>-5034371.7425346207</v>
      </c>
      <c r="CV12" s="213">
        <f t="shared" si="47"/>
        <v>-4881746.1861561192</v>
      </c>
      <c r="CW12" s="213">
        <f t="shared" si="47"/>
        <v>-4918667.5361743756</v>
      </c>
      <c r="CX12" s="213">
        <f t="shared" si="47"/>
        <v>-4583486.8306122152</v>
      </c>
      <c r="CY12" s="213">
        <f t="shared" si="47"/>
        <v>-4022552.565836397</v>
      </c>
      <c r="CZ12" s="213">
        <f t="shared" si="47"/>
        <v>-3855816.1256924607</v>
      </c>
      <c r="DA12" s="213">
        <f t="shared" si="47"/>
        <v>-3394557.3465283373</v>
      </c>
      <c r="DB12" s="213">
        <f t="shared" si="47"/>
        <v>-2865839.9343297062</v>
      </c>
      <c r="DC12" s="213">
        <f>DB12+DC11</f>
        <v>-2296211.5224505877</v>
      </c>
      <c r="DD12" s="353">
        <f>DC12+DD11+DC15</f>
        <v>-2120727.7326042592</v>
      </c>
      <c r="DE12" s="213">
        <f>DD12+DE11</f>
        <v>-1885934.0756683364</v>
      </c>
      <c r="DF12" s="213">
        <f t="shared" ref="DF12" si="48">DE12+DF11</f>
        <v>-1772701.7438654671</v>
      </c>
      <c r="DG12" s="213">
        <f t="shared" ref="DG12" si="49">DF12+DG11</f>
        <v>-1773303.3351966208</v>
      </c>
      <c r="DH12" s="213">
        <f t="shared" ref="DH12" si="50">DG12+DH11</f>
        <v>-1786142.399212623</v>
      </c>
      <c r="DI12" s="213">
        <f t="shared" ref="DI12" si="51">DH12+DI11</f>
        <v>-1678970.565586193</v>
      </c>
      <c r="DJ12" s="213">
        <f t="shared" ref="DJ12" si="52">DI12+DJ11</f>
        <v>-1463657.2577193922</v>
      </c>
      <c r="DK12" s="213">
        <f t="shared" ref="DK12" si="53">DJ12+DK11</f>
        <v>-1082182.1837861775</v>
      </c>
      <c r="DL12" s="213">
        <f t="shared" ref="DL12" si="54">DK12+DL11</f>
        <v>-847329.04839894513</v>
      </c>
      <c r="DM12" s="213">
        <f t="shared" ref="DM12" si="55">DL12+DM11</f>
        <v>-416384.0879519892</v>
      </c>
      <c r="DN12" s="213">
        <f>DM12+DN11</f>
        <v>791.41721608658554</v>
      </c>
      <c r="DO12" s="213">
        <f>DN12+DO11</f>
        <v>445891.70065877092</v>
      </c>
      <c r="DP12" s="306">
        <f>DO12+DP11</f>
        <v>1030263.9390122504</v>
      </c>
      <c r="DQ12" s="213">
        <f t="shared" ref="DQ12" si="56">DP12+DQ11</f>
        <v>1284073.3811583817</v>
      </c>
      <c r="DR12" s="213">
        <f t="shared" ref="DR12" si="57">DQ12+DR11</f>
        <v>1387516.1929730896</v>
      </c>
      <c r="DS12" s="213">
        <f t="shared" ref="DS12" si="58">DR12+DS11</f>
        <v>1309568.773085559</v>
      </c>
      <c r="DT12" s="213">
        <f t="shared" ref="DT12" si="59">DS12+DT11</f>
        <v>1362979.7845363086</v>
      </c>
      <c r="DU12" s="213">
        <f t="shared" ref="DU12" si="60">DT12+DU11</f>
        <v>1313247.485449695</v>
      </c>
      <c r="DV12" s="213">
        <f t="shared" ref="DV12:DW12" si="61">DU12+DV11</f>
        <v>1494279.1616633893</v>
      </c>
      <c r="DW12" s="213">
        <f t="shared" si="61"/>
        <v>1826223.086074325</v>
      </c>
      <c r="DX12" s="353">
        <f>DW12+DX11+DW15</f>
        <v>1786965.3422297051</v>
      </c>
      <c r="DY12" s="213">
        <f t="shared" ref="DY12" si="62">DX12+DY11</f>
        <v>1859935.5173660205</v>
      </c>
      <c r="DZ12" s="213">
        <f t="shared" ref="DZ12" si="63">DY12+DZ11</f>
        <v>1954180.7239917051</v>
      </c>
      <c r="EA12" s="213">
        <f t="shared" ref="EA12:EB12" si="64">DZ12+EA11</f>
        <v>2007378.0389590852</v>
      </c>
      <c r="EB12" s="213">
        <f t="shared" si="64"/>
        <v>1949294.6634882661</v>
      </c>
      <c r="EC12" s="213">
        <f t="shared" ref="EC12" si="65">EB12+EC11</f>
        <v>1847469.4862481609</v>
      </c>
      <c r="ED12" s="213">
        <f t="shared" ref="ED12" si="66">EC12+ED11</f>
        <v>1538196.2160824952</v>
      </c>
      <c r="EE12" s="213">
        <f t="shared" ref="EE12" si="67">ED12+EE11</f>
        <v>1250373.7489249976</v>
      </c>
      <c r="EF12" s="213">
        <f t="shared" ref="EF12" si="68">EE12+EF11</f>
        <v>1072946.4498294764</v>
      </c>
      <c r="EG12" s="213">
        <f t="shared" ref="EG12:EH12" si="69">EF12+EG11</f>
        <v>859933.49689489952</v>
      </c>
      <c r="EH12" s="213">
        <f t="shared" si="69"/>
        <v>901411.51090538455</v>
      </c>
      <c r="EI12" s="353">
        <f>EH12+EI11+EH15</f>
        <v>945992.82280775288</v>
      </c>
      <c r="EJ12" s="213">
        <f t="shared" ref="EJ12" si="70">EI12+EJ11</f>
        <v>782314.52578298468</v>
      </c>
      <c r="EK12" s="213">
        <f t="shared" ref="EK12" si="71">EJ12+EK11</f>
        <v>555036.10695323034</v>
      </c>
      <c r="EL12" s="213">
        <f t="shared" ref="EL12" si="72">EK12+EL11</f>
        <v>468459.27462556935</v>
      </c>
      <c r="EM12" s="213">
        <f>EL12+EM11</f>
        <v>452218.84549091279</v>
      </c>
      <c r="EN12" s="213">
        <f>EM12+EN11</f>
        <v>268013.66990040877</v>
      </c>
      <c r="EO12" s="213">
        <f t="shared" ref="EO12:EY12" si="73">EN12+EO11</f>
        <v>64199.259676076006</v>
      </c>
      <c r="EP12" s="213">
        <f t="shared" si="73"/>
        <v>-280759.41716087877</v>
      </c>
      <c r="EQ12" s="353">
        <f>EP12+EQ11+EP15</f>
        <v>-584882.3487698898</v>
      </c>
      <c r="ER12" s="213">
        <f t="shared" si="73"/>
        <v>-772664.0328130339</v>
      </c>
      <c r="ES12" s="213">
        <f t="shared" si="73"/>
        <v>-980366.72367306286</v>
      </c>
      <c r="ET12" s="213">
        <f t="shared" si="73"/>
        <v>-1067041.7556904438</v>
      </c>
      <c r="EU12" s="213">
        <f t="shared" si="73"/>
        <v>-1063984.7209906187</v>
      </c>
      <c r="EV12" s="213">
        <f t="shared" si="73"/>
        <v>-1089140.4796143381</v>
      </c>
      <c r="EW12" s="213">
        <f t="shared" si="73"/>
        <v>-1086063.3040514591</v>
      </c>
      <c r="EX12" s="213">
        <f t="shared" si="73"/>
        <v>-1096725.5448159976</v>
      </c>
      <c r="EY12" s="213">
        <f t="shared" si="73"/>
        <v>-996146.39688431274</v>
      </c>
      <c r="EZ12" s="353">
        <f>EY12+EZ11+EY15</f>
        <v>-748557.72757661063</v>
      </c>
      <c r="FA12" s="213">
        <f t="shared" ref="FA12" si="74">EZ12+FA11</f>
        <v>-568610.02359402622</v>
      </c>
      <c r="FB12" s="213">
        <f t="shared" ref="FB12" si="75">FA12+FB11</f>
        <v>-505842.45060827967</v>
      </c>
      <c r="FC12" s="213">
        <f t="shared" ref="FC12" si="76">FB12+FC11</f>
        <v>-601520.48352513951</v>
      </c>
      <c r="FD12" s="213">
        <f t="shared" ref="FD12" si="77">FC12+FD11</f>
        <v>-683137.33865849359</v>
      </c>
      <c r="FE12" s="213">
        <f t="shared" ref="FE12" si="78">FD12+FE11</f>
        <v>-726672.33258372685</v>
      </c>
      <c r="FF12" s="213">
        <f t="shared" ref="FF12" si="79">FE12+FF11</f>
        <v>-689329.60616484936</v>
      </c>
      <c r="FG12" s="213">
        <f t="shared" ref="FG12" si="80">FF12+FG11</f>
        <v>-577127.02976705413</v>
      </c>
      <c r="FH12" s="213">
        <f t="shared" ref="FH12" si="81">FG12+FH11</f>
        <v>-452302.50321958086</v>
      </c>
      <c r="FI12" s="213">
        <f t="shared" ref="FI12" si="82">FH12+FI11</f>
        <v>-313913.56848488573</v>
      </c>
      <c r="FJ12" s="213">
        <f t="shared" ref="FJ12" si="83">FI12+FJ11</f>
        <v>-189179.27559567837</v>
      </c>
      <c r="FK12" s="213">
        <f t="shared" ref="FK12" si="84">FJ12+FK11</f>
        <v>1320.5137878144742</v>
      </c>
      <c r="FL12" s="223" t="s">
        <v>297</v>
      </c>
      <c r="FM12" s="221"/>
    </row>
    <row r="13" spans="1:169" ht="32.25" customHeight="1" x14ac:dyDescent="0.2">
      <c r="A13" s="137">
        <f t="shared" si="0"/>
        <v>-5</v>
      </c>
      <c r="B13" s="210" t="s">
        <v>240</v>
      </c>
      <c r="C13" s="292"/>
      <c r="D13" s="293"/>
      <c r="E13" s="293"/>
      <c r="F13" s="293">
        <v>4.3E-3</v>
      </c>
      <c r="G13" s="293">
        <v>4.3E-3</v>
      </c>
      <c r="H13" s="293">
        <v>4.3E-3</v>
      </c>
      <c r="I13" s="293">
        <v>4.3E-3</v>
      </c>
      <c r="J13" s="293">
        <v>2.5916666666666666E-3</v>
      </c>
      <c r="K13" s="293">
        <v>2.5916666666666666E-3</v>
      </c>
      <c r="L13" s="293">
        <v>2.5916666666666666E-3</v>
      </c>
      <c r="M13" s="293">
        <v>2.5916666666666666E-3</v>
      </c>
      <c r="N13" s="293">
        <v>2.5916666666666666E-3</v>
      </c>
      <c r="O13" s="315">
        <f>IF('PS INPUT'!D7=1,'PS INPUT'!D39,OvrUndrCalc!N13)</f>
        <v>2.5916666666666666E-3</v>
      </c>
      <c r="P13" s="315">
        <f>IF('PS INPUT'!E7=1,'PS INPUT'!E39,OvrUndrCalc!O13)</f>
        <v>2.5916666666666666E-3</v>
      </c>
      <c r="Q13" s="315">
        <f>IF('PS INPUT'!F7=1,'PS INPUT'!F39,OvrUndrCalc!P13)</f>
        <v>2.5916666666666666E-3</v>
      </c>
      <c r="R13" s="315">
        <f>IF('PS INPUT'!G7=1,'PS INPUT'!G39,OvrUndrCalc!Q13)</f>
        <v>2.5916666666666666E-3</v>
      </c>
      <c r="S13" s="315">
        <f>IF('PS INPUT'!H7=1,'PS INPUT'!H39,OvrUndrCalc!R13)</f>
        <v>2.5916666666666666E-3</v>
      </c>
      <c r="T13" s="315">
        <f>IF('PS INPUT'!I7=1,'PS INPUT'!I39,OvrUndrCalc!S13)</f>
        <v>2.5916666666666666E-3</v>
      </c>
      <c r="U13" s="315">
        <f>IF('PS INPUT'!J7=1,'PS INPUT'!J39,OvrUndrCalc!T13)</f>
        <v>2.5916666666666666E-3</v>
      </c>
      <c r="V13" s="315">
        <f>IF('PS INPUT'!K7=1,'PS INPUT'!K39,OvrUndrCalc!U13)</f>
        <v>1.4833333333333332E-3</v>
      </c>
      <c r="W13" s="315">
        <f>IF('PS INPUT'!L7=1,'PS INPUT'!L39,OvrUndrCalc!V13)</f>
        <v>1.4833333333333332E-3</v>
      </c>
      <c r="X13" s="315">
        <f>IF('PS INPUT'!M7=1,'PS INPUT'!M39,OvrUndrCalc!W13)</f>
        <v>1.4833333333333332E-3</v>
      </c>
      <c r="Y13" s="315">
        <f>IF('PS INPUT'!N7=1,'PS INPUT'!N39,OvrUndrCalc!X13)</f>
        <v>1.4833333333333332E-3</v>
      </c>
      <c r="Z13" s="315">
        <f>IF('PS INPUT'!O7=1,'PS INPUT'!O39,OvrUndrCalc!Y13)</f>
        <v>1.4833333333333332E-3</v>
      </c>
      <c r="AA13" s="315">
        <f>IF('PS INPUT'!P7=1,'PS INPUT'!P39,OvrUndrCalc!Z13)</f>
        <v>1.4833333333333332E-3</v>
      </c>
      <c r="AB13" s="315">
        <f>IF('PS INPUT'!Q7=1,'PS INPUT'!Q39,OvrUndrCalc!AA13)</f>
        <v>1.4833333333333332E-3</v>
      </c>
      <c r="AC13" s="315">
        <f>IF('PS INPUT'!R7=1,'PS INPUT'!R39,OvrUndrCalc!AB13)</f>
        <v>1.4833333333333332E-3</v>
      </c>
      <c r="AD13" s="315">
        <f>IF('PS INPUT'!S7=1,'PS INPUT'!S39,OvrUndrCalc!AC13)</f>
        <v>1.4833333333333332E-3</v>
      </c>
      <c r="AE13" s="315">
        <f>IF('PS INPUT'!T7=1,'PS INPUT'!T39,OvrUndrCalc!AD13)</f>
        <v>1.4833333333333332E-3</v>
      </c>
      <c r="AF13" s="315">
        <f>IF('PS INPUT'!U7=1,'PS INPUT'!U39,OvrUndrCalc!AE13)</f>
        <v>1.4833333333333332E-3</v>
      </c>
      <c r="AG13" s="315">
        <f>IF('PS INPUT'!V7=1,'PS INPUT'!V39,OvrUndrCalc!AF13)</f>
        <v>1.4833333333333332E-3</v>
      </c>
      <c r="AH13" s="315">
        <f>IF('PS INPUT'!W7=1,'PS INPUT'!W39,OvrUndrCalc!AG13)</f>
        <v>9.6666666666666656E-4</v>
      </c>
      <c r="AI13" s="315">
        <f>IF('PS INPUT'!X7=1,'PS INPUT'!X39,OvrUndrCalc!AH13)</f>
        <v>9.6666666666666656E-4</v>
      </c>
      <c r="AJ13" s="315">
        <f>IF('PS INPUT'!Y7=1,'PS INPUT'!Y39,OvrUndrCalc!AI13)</f>
        <v>9.6666666666666656E-4</v>
      </c>
      <c r="AK13" s="315">
        <f>IF('PS INPUT'!Z7=1,'PS INPUT'!Z39,OvrUndrCalc!AJ13)</f>
        <v>9.6666666666666656E-4</v>
      </c>
      <c r="AL13" s="315">
        <f>IF('PS INPUT'!AA7=1,'PS INPUT'!AA39,OvrUndrCalc!AK13)</f>
        <v>9.6666666666666656E-4</v>
      </c>
      <c r="AM13" s="315">
        <f>IF('PS INPUT'!AB7=1,'PS INPUT'!AB39,OvrUndrCalc!AL13)</f>
        <v>9.6666666666666656E-4</v>
      </c>
      <c r="AN13" s="315">
        <f>IF('PS INPUT'!AC7=1,'PS INPUT'!AC39,OvrUndrCalc!AM13)</f>
        <v>9.6666666666666656E-4</v>
      </c>
      <c r="AO13" s="315">
        <f>IF('PS INPUT'!AD7=1,'PS INPUT'!AD39,OvrUndrCalc!AN13)</f>
        <v>9.6666666666666656E-4</v>
      </c>
      <c r="AP13" s="315">
        <f>IF('PS INPUT'!AE7=1,'PS INPUT'!AE39,OvrUndrCalc!AO13)</f>
        <v>9.6666666666666656E-4</v>
      </c>
      <c r="AQ13" s="315">
        <f>IF('PS INPUT'!AF7=1,'PS INPUT'!AF39,OvrUndrCalc!AP13)</f>
        <v>9.6666666666666656E-4</v>
      </c>
      <c r="AR13" s="315">
        <f>IF('PS INPUT'!AG7=1,'PS INPUT'!AG39,OvrUndrCalc!AQ13)</f>
        <v>9.6666666666666656E-4</v>
      </c>
      <c r="AS13" s="315">
        <f>IF('PS INPUT'!AH7=1,'PS INPUT'!AH39,OvrUndrCalc!AR13)</f>
        <v>9.6666666666666656E-4</v>
      </c>
      <c r="AT13" s="315">
        <f>IF('PS INPUT'!AI7=1,'PS INPUT'!AI39,OvrUndrCalc!AS13)</f>
        <v>8.166666666666666E-4</v>
      </c>
      <c r="AU13" s="315">
        <f>IF('PS INPUT'!AJ7=1,'PS INPUT'!AJ39,OvrUndrCalc!AT13)</f>
        <v>8.166666666666666E-4</v>
      </c>
      <c r="AV13" s="315">
        <f>IF('PS INPUT'!AK7=1,'PS INPUT'!AK39,OvrUndrCalc!AU13)</f>
        <v>8.166666666666666E-4</v>
      </c>
      <c r="AW13" s="315">
        <f>IF('PS INPUT'!AL7=1,'PS INPUT'!AL39,OvrUndrCalc!AV13)</f>
        <v>8.166666666666666E-4</v>
      </c>
      <c r="AX13" s="315">
        <f>IF('PS INPUT'!AM7=1,'PS INPUT'!AM39,OvrUndrCalc!AW13)</f>
        <v>8.166666666666666E-4</v>
      </c>
      <c r="AY13" s="315">
        <f>IF('PS INPUT'!AN7=1,'PS INPUT'!AN39,OvrUndrCalc!AX13)</f>
        <v>8.166666666666666E-4</v>
      </c>
      <c r="AZ13" s="315">
        <f>IF('PS INPUT'!AO7=1,'PS INPUT'!AO39,OvrUndrCalc!AY13)</f>
        <v>8.166666666666666E-4</v>
      </c>
      <c r="BA13" s="315">
        <f>IF('PS INPUT'!AP7=1,'PS INPUT'!AP39,OvrUndrCalc!AZ13)</f>
        <v>8.166666666666666E-4</v>
      </c>
      <c r="BB13" s="315">
        <f>IF('PS INPUT'!AQ7=1,'PS INPUT'!AQ39,OvrUndrCalc!BA13)</f>
        <v>8.166666666666666E-4</v>
      </c>
      <c r="BC13" s="315">
        <f>IF('PS INPUT'!AR7=1,'PS INPUT'!AR39,OvrUndrCalc!BB13)</f>
        <v>8.166666666666666E-4</v>
      </c>
      <c r="BD13" s="315">
        <f>IF('PS INPUT'!AS7=1,'PS INPUT'!AS39,OvrUndrCalc!BC13)</f>
        <v>8.166666666666666E-4</v>
      </c>
      <c r="BE13" s="315">
        <f>IF('PS INPUT'!AT7=1,'PS INPUT'!AT39,OvrUndrCalc!BD13)</f>
        <v>8.166666666666666E-4</v>
      </c>
      <c r="BF13" s="315">
        <f>IF('PS INPUT'!AU7=1,'PS INPUT'!AU39,OvrUndrCalc!BE13)</f>
        <v>6.9999999999999999E-4</v>
      </c>
      <c r="BG13" s="315">
        <f>IF('PS INPUT'!AV7=1,'PS INPUT'!AV39,OvrUndrCalc!BF13)</f>
        <v>6.9999999999999999E-4</v>
      </c>
      <c r="BH13" s="315">
        <f>IF('PS INPUT'!AW7=1,'PS INPUT'!AW39,OvrUndrCalc!BG13)</f>
        <v>6.9999999999999999E-4</v>
      </c>
      <c r="BI13" s="315">
        <f>IF('PS INPUT'!AX7=1,'PS INPUT'!AX39,OvrUndrCalc!BH13)</f>
        <v>6.9999999999999999E-4</v>
      </c>
      <c r="BJ13" s="315">
        <f>IF('PS INPUT'!AY7=1,'PS INPUT'!AY39,OvrUndrCalc!BI13)</f>
        <v>6.9999999999999999E-4</v>
      </c>
      <c r="BK13" s="315">
        <f>IF('PS INPUT'!AZ7=1,'PS INPUT'!AZ39,OvrUndrCalc!BJ13)</f>
        <v>6.9999999999999999E-4</v>
      </c>
      <c r="BL13" s="315">
        <f>IF('PS INPUT'!BA7=1,'PS INPUT'!BA39,OvrUndrCalc!BK13)</f>
        <v>6.9999999999999999E-4</v>
      </c>
      <c r="BM13" s="315">
        <f>IF('PS INPUT'!BB7=1,'PS INPUT'!BB39,OvrUndrCalc!BL13)</f>
        <v>6.9999999999999999E-4</v>
      </c>
      <c r="BN13" s="315">
        <f>IF('PS INPUT'!BC7=1,'PS INPUT'!BC39,OvrUndrCalc!BM13)</f>
        <v>6.9999999999999999E-4</v>
      </c>
      <c r="BO13" s="315">
        <f>IF('PS INPUT'!BD7=1,'PS INPUT'!BD39,OvrUndrCalc!BN13)</f>
        <v>6.9999999999999999E-4</v>
      </c>
      <c r="BP13" s="315">
        <f>IF('PS INPUT'!BE7=1,'PS INPUT'!BE39,OvrUndrCalc!BO13)</f>
        <v>6.9999999999999999E-4</v>
      </c>
      <c r="BQ13" s="315">
        <f>IF('PS INPUT'!BF7=1,'PS INPUT'!BF39,OvrUndrCalc!BP13)</f>
        <v>6.9999999999999999E-4</v>
      </c>
      <c r="BR13" s="315">
        <f>IF('PS INPUT'!BG7=1,'PS INPUT'!BG39,OvrUndrCalc!BQ13)</f>
        <v>7.9166666666666665E-4</v>
      </c>
      <c r="BS13" s="315">
        <f>IF('PS INPUT'!BH7=1,'PS INPUT'!BH39,OvrUndrCalc!BR13)</f>
        <v>7.9166666666666665E-4</v>
      </c>
      <c r="BT13" s="315">
        <f>IF('PS INPUT'!BI7=1,'PS INPUT'!BI39,OvrUndrCalc!BS13)</f>
        <v>7.9166666666666665E-4</v>
      </c>
      <c r="BU13" s="315">
        <f>IF('PS INPUT'!BJ7=1,'PS INPUT'!BJ39,OvrUndrCalc!BT13)</f>
        <v>7.9166666666666665E-4</v>
      </c>
      <c r="BV13" s="315">
        <f>IF('PS INPUT'!BK7=1,'PS INPUT'!BK39,OvrUndrCalc!BU13)</f>
        <v>7.9166666666666665E-4</v>
      </c>
      <c r="BW13" s="315">
        <f>IF('PS INPUT'!BL7=1,'PS INPUT'!BL39,OvrUndrCalc!BV13)</f>
        <v>7.9166666666666665E-4</v>
      </c>
      <c r="BX13" s="315">
        <f>IF('PS INPUT'!BM7=1,'PS INPUT'!BM39,OvrUndrCalc!BW13)</f>
        <v>7.9166666666666665E-4</v>
      </c>
      <c r="BY13" s="315">
        <f>IF('PS INPUT'!BN7=1,'PS INPUT'!BN39,OvrUndrCalc!BX13)</f>
        <v>7.9166666666666665E-4</v>
      </c>
      <c r="BZ13" s="315">
        <f>IF('PS INPUT'!BO7=1,'PS INPUT'!BO39,OvrUndrCalc!BY13)</f>
        <v>7.9166666666666665E-4</v>
      </c>
      <c r="CA13" s="315">
        <f>IF('PS INPUT'!BP7=1,'PS INPUT'!BP39,OvrUndrCalc!BZ13)</f>
        <v>7.9166666666666665E-4</v>
      </c>
      <c r="CB13" s="315">
        <f>IF('PS INPUT'!BQ7=1,'PS INPUT'!BQ39,OvrUndrCalc!CA13)</f>
        <v>7.9166666666666665E-4</v>
      </c>
      <c r="CC13" s="315">
        <f>IF('PS INPUT'!BR7=1,'PS INPUT'!BR39,OvrUndrCalc!CB13)</f>
        <v>7.9166666666666665E-4</v>
      </c>
      <c r="CD13" s="315">
        <f>IF('PS INPUT'!BS7=1,'PS INPUT'!BS39,OvrUndrCalc!CC13)</f>
        <v>8.916666666666668E-4</v>
      </c>
      <c r="CE13" s="315">
        <f>IF('PS INPUT'!BT7=1,'PS INPUT'!BT39,OvrUndrCalc!CD13)</f>
        <v>8.916666666666668E-4</v>
      </c>
      <c r="CF13" s="315">
        <f>IF('PS INPUT'!BU7=1,'PS INPUT'!BU39,OvrUndrCalc!CE13)</f>
        <v>8.916666666666668E-4</v>
      </c>
      <c r="CG13" s="315">
        <f>IF('PS INPUT'!BV7=1,'PS INPUT'!BV39,OvrUndrCalc!CF13)</f>
        <v>8.916666666666668E-4</v>
      </c>
      <c r="CH13" s="315">
        <f>IF('PS INPUT'!BW7=1,'PS INPUT'!BW39,OvrUndrCalc!CG13)</f>
        <v>8.916666666666668E-4</v>
      </c>
      <c r="CI13" s="315">
        <f>IF('PS INPUT'!BX7=1,'PS INPUT'!BX39,OvrUndrCalc!CH13)</f>
        <v>8.916666666666668E-4</v>
      </c>
      <c r="CJ13" s="315">
        <f>IF('PS INPUT'!BY7=1,'PS INPUT'!BY39,OvrUndrCalc!CI13)</f>
        <v>8.916666666666668E-4</v>
      </c>
      <c r="CK13" s="315">
        <f>IF('PS INPUT'!BZ7=1,'PS INPUT'!BZ39,OvrUndrCalc!CJ13)</f>
        <v>8.916666666666668E-4</v>
      </c>
      <c r="CL13" s="315">
        <f>IF('PS INPUT'!CA7=1,'PS INPUT'!CA39,OvrUndrCalc!CK13)</f>
        <v>8.916666666666668E-4</v>
      </c>
      <c r="CM13" s="315">
        <f>IF('PS INPUT'!CB7=1,'PS INPUT'!CB39,OvrUndrCalc!CL13)</f>
        <v>8.916666666666668E-4</v>
      </c>
      <c r="CN13" s="315">
        <f>IF('PS INPUT'!CC7=1,'PS INPUT'!CC39,OvrUndrCalc!CM13)</f>
        <v>8.916666666666668E-4</v>
      </c>
      <c r="CO13" s="315">
        <f>IF('PS INPUT'!CD7=1,'PS INPUT'!CD39,OvrUndrCalc!CN13)</f>
        <v>8.916666666666668E-4</v>
      </c>
      <c r="CP13" s="315">
        <f>IF('PS INPUT'!CE7=1,'PS INPUT'!CE39,OvrUndrCalc!CO13)</f>
        <v>1.0666666666666667E-3</v>
      </c>
      <c r="CQ13" s="280">
        <f>IF('PS INPUT'!CF7=1,'PS INPUT'!CF39,OvrUndrCalc!CP13)</f>
        <v>1.0666666666666667E-3</v>
      </c>
      <c r="CR13" s="315">
        <f>IF('PS INPUT'!CG7=1,'PS INPUT'!CG39,OvrUndrCalc!CQ13)</f>
        <v>1.0666666666666667E-3</v>
      </c>
      <c r="CS13" s="280">
        <f>IF('PS INPUT'!CH7=1,'PS INPUT'!CH39,OvrUndrCalc!CR13)</f>
        <v>1.0666666666666667E-3</v>
      </c>
      <c r="CT13" s="280">
        <f>IF('PS INPUT'!CI7=1,'PS INPUT'!CI39,OvrUndrCalc!CS13)</f>
        <v>1.0666666666666667E-3</v>
      </c>
      <c r="CU13" s="280">
        <f>IF('PS INPUT'!CJ7=1,'PS INPUT'!CJ39,OvrUndrCalc!CT13)</f>
        <v>1.0666666666666667E-3</v>
      </c>
      <c r="CV13" s="280">
        <f>IF('PS INPUT'!CK7=1,'PS INPUT'!CK39,OvrUndrCalc!CU13)</f>
        <v>1.0666666666666667E-3</v>
      </c>
      <c r="CW13" s="280">
        <f>IF('PS INPUT'!CL7=1,'PS INPUT'!CL39,OvrUndrCalc!CV13)</f>
        <v>1.0666666666666667E-3</v>
      </c>
      <c r="CX13" s="280">
        <f>IF('PS INPUT'!CM7=1,'PS INPUT'!CM39,OvrUndrCalc!CW13)</f>
        <v>1.0666666666666667E-3</v>
      </c>
      <c r="CY13" s="280">
        <f>IF('PS INPUT'!CN7=1,'PS INPUT'!CN39,OvrUndrCalc!CX13)</f>
        <v>1.0666666666666667E-3</v>
      </c>
      <c r="CZ13" s="280">
        <f>IF('PS INPUT'!CO7=1,'PS INPUT'!CO39,OvrUndrCalc!CY13)</f>
        <v>1.0666666666666667E-3</v>
      </c>
      <c r="DA13" s="280">
        <f>IF('PS INPUT'!CP7=1,'PS INPUT'!CP39,OvrUndrCalc!CZ13)</f>
        <v>1.0666666666666667E-3</v>
      </c>
      <c r="DB13" s="280">
        <f>IF('PS INPUT'!CQ7=1,'PS INPUT'!CQ39,OvrUndrCalc!DA13)</f>
        <v>1.0583333333333332E-3</v>
      </c>
      <c r="DC13" s="280">
        <f>IF('PS INPUT'!CR7=1,'PS INPUT'!CR39,OvrUndrCalc!DB13)</f>
        <v>1.0583333333333332E-3</v>
      </c>
      <c r="DD13" s="315">
        <f>IF('PS INPUT'!CS7=1,'PS INPUT'!CS39,OvrUndrCalc!DC13)</f>
        <v>1.0583333333333332E-3</v>
      </c>
      <c r="DE13" s="280">
        <f>IF('PS INPUT'!CT7=1,'PS INPUT'!CT39,OvrUndrCalc!DD13)</f>
        <v>1.0583333333333332E-3</v>
      </c>
      <c r="DF13" s="280">
        <f>IF('PS INPUT'!CU7=1,'PS INPUT'!CU39,OvrUndrCalc!DE13)</f>
        <v>1.0583333333333332E-3</v>
      </c>
      <c r="DG13" s="280">
        <f>IF('PS INPUT'!CV7=1,'PS INPUT'!CV39,OvrUndrCalc!DF13)</f>
        <v>1.0583333333333332E-3</v>
      </c>
      <c r="DH13" s="280">
        <f>IF('PS INPUT'!CW7=1,'PS INPUT'!CW39,OvrUndrCalc!DG13)</f>
        <v>1.0583333333333332E-3</v>
      </c>
      <c r="DI13" s="280">
        <f>IF('PS INPUT'!CX7=1,'PS INPUT'!CX39,OvrUndrCalc!DH13)</f>
        <v>1.0583333333333332E-3</v>
      </c>
      <c r="DJ13" s="280">
        <f>IF('PS INPUT'!CY7=1,'PS INPUT'!CY39,OvrUndrCalc!DI13)</f>
        <v>1.0583333333333332E-3</v>
      </c>
      <c r="DK13" s="280">
        <f>IF('PS INPUT'!CZ7=1,'PS INPUT'!CZ39,OvrUndrCalc!DJ13)</f>
        <v>1.0583333333333332E-3</v>
      </c>
      <c r="DL13" s="280">
        <f>IF('PS INPUT'!DA7=1,'PS INPUT'!DA39,OvrUndrCalc!DK13)</f>
        <v>1.0583333333333332E-3</v>
      </c>
      <c r="DM13" s="280">
        <f>IF('PS INPUT'!DB7=1,'PS INPUT'!DB39,OvrUndrCalc!DL13)</f>
        <v>1.0583333333333332E-3</v>
      </c>
      <c r="DN13" s="280">
        <f>IF('PS INPUT'!DC7=1,'PS INPUT'!DC39,OvrUndrCalc!DM13)</f>
        <v>1.6166666666666666E-3</v>
      </c>
      <c r="DO13" s="280">
        <f>IF('PS INPUT'!DD7=1,'PS INPUT'!DD39,OvrUndrCalc!DN13)</f>
        <v>1.6166666666666666E-3</v>
      </c>
      <c r="DP13" s="280">
        <f>IF('PS INPUT'!DE7=1,'PS INPUT'!DE39,OvrUndrCalc!DO13)</f>
        <v>1.6166666666666666E-3</v>
      </c>
      <c r="DQ13" s="280">
        <f>IF('PS INPUT'!DF7=1,'PS INPUT'!DF39,OvrUndrCalc!DP13)</f>
        <v>1.6166666666666666E-3</v>
      </c>
      <c r="DR13" s="280">
        <f>IF('PS INPUT'!DG7=1,'PS INPUT'!DG39,OvrUndrCalc!DQ13)</f>
        <v>1.6166666666666666E-3</v>
      </c>
      <c r="DS13" s="280">
        <f>IF('PS INPUT'!DH7=1,'PS INPUT'!DH39,OvrUndrCalc!DR13)</f>
        <v>1.6166666666666666E-3</v>
      </c>
      <c r="DT13" s="280">
        <f>IF('PS INPUT'!DI7=1,'PS INPUT'!DI39,OvrUndrCalc!DS13)</f>
        <v>1.6166666666666666E-3</v>
      </c>
      <c r="DU13" s="280">
        <f>IF('PS INPUT'!DJ7=1,'PS INPUT'!DJ39,OvrUndrCalc!DT13)</f>
        <v>1.6166666666666666E-3</v>
      </c>
      <c r="DV13" s="280">
        <f>IF('PS INPUT'!DK7=1,'PS INPUT'!DK39,OvrUndrCalc!DU13)</f>
        <v>1.6166666666666666E-3</v>
      </c>
      <c r="DW13" s="280">
        <f>IF('PS INPUT'!DL7=1,'PS INPUT'!DL39,OvrUndrCalc!DV13)</f>
        <v>1.6166666666666666E-3</v>
      </c>
      <c r="DX13" s="280">
        <f>IF('PS INPUT'!DM7=1,'PS INPUT'!DM39,OvrUndrCalc!DW13)</f>
        <v>1.6166666666666666E-3</v>
      </c>
      <c r="DY13" s="280">
        <f>IF('PS INPUT'!DN7=1,'PS INPUT'!DN39,OvrUndrCalc!DX13)</f>
        <v>1.6166666666666666E-3</v>
      </c>
      <c r="DZ13" s="280">
        <f>IF('PS INPUT'!DO7=1,'PS INPUT'!DO39,OvrUndrCalc!DY13)</f>
        <v>2.725E-3</v>
      </c>
      <c r="EA13" s="280">
        <f>IF('PS INPUT'!DP7=1,'PS INPUT'!DP39,OvrUndrCalc!DZ13)</f>
        <v>2.725E-3</v>
      </c>
      <c r="EB13" s="280">
        <f>IF('PS INPUT'!DQ7=1,'PS INPUT'!DQ39,OvrUndrCalc!EA13)</f>
        <v>2.725E-3</v>
      </c>
      <c r="EC13" s="280">
        <f>IF('PS INPUT'!DR7=1,'PS INPUT'!DR39,OvrUndrCalc!EB13)</f>
        <v>2.725E-3</v>
      </c>
      <c r="ED13" s="280">
        <f>IF('PS INPUT'!DS7=1,'PS INPUT'!DS39,OvrUndrCalc!EC13)</f>
        <v>2.725E-3</v>
      </c>
      <c r="EE13" s="280">
        <f>IF('PS INPUT'!DT7=1,'PS INPUT'!DT39,OvrUndrCalc!ED13)</f>
        <v>2.725E-3</v>
      </c>
      <c r="EF13" s="280">
        <f>IF('PS INPUT'!DU7=1,'PS INPUT'!DU39,OvrUndrCalc!EE13)</f>
        <v>2.725E-3</v>
      </c>
      <c r="EG13" s="280">
        <f>IF('PS INPUT'!DV7=1,'PS INPUT'!DV39,OvrUndrCalc!EF13)</f>
        <v>2.725E-3</v>
      </c>
      <c r="EH13" s="280">
        <f>IF('PS INPUT'!DW7=1,'PS INPUT'!DW39,OvrUndrCalc!EG13)</f>
        <v>2.725E-3</v>
      </c>
      <c r="EI13" s="280">
        <f>IF('PS INPUT'!DX7=1,'PS INPUT'!DX39,OvrUndrCalc!EH13)</f>
        <v>2.725E-3</v>
      </c>
      <c r="EJ13" s="280">
        <f>IF('PS INPUT'!DY7=1,'PS INPUT'!DY39,OvrUndrCalc!EI13)</f>
        <v>2.725E-3</v>
      </c>
      <c r="EK13" s="280">
        <f>IF('PS INPUT'!DZ7=1,'PS INPUT'!DZ39,OvrUndrCalc!EJ13)</f>
        <v>2.725E-3</v>
      </c>
      <c r="EL13" s="280">
        <f>IF('PS INPUT'!EA7=1,'PS INPUT'!EA39,OvrUndrCalc!EK13)</f>
        <v>2.725E-3</v>
      </c>
      <c r="EM13" s="280">
        <f>IF('PS INPUT'!EB7=1,'PS INPUT'!EB39,OvrUndrCalc!EL13)</f>
        <v>2.725E-3</v>
      </c>
      <c r="EN13" s="280">
        <f>IF('PS INPUT'!EC7=1,'PS INPUT'!EC39,OvrUndrCalc!EM13)</f>
        <v>2.725E-3</v>
      </c>
      <c r="EO13" s="280">
        <f>IF('PS INPUT'!ED7=1,'PS INPUT'!ED39,OvrUndrCalc!EN13)</f>
        <v>2.725E-3</v>
      </c>
      <c r="EP13" s="280">
        <f>IF('PS INPUT'!EE7=1,'PS INPUT'!EE39,OvrUndrCalc!EO13)</f>
        <v>2.725E-3</v>
      </c>
      <c r="EQ13" s="280">
        <f>IF('PS INPUT'!EF7=1,'PS INPUT'!EF39,OvrUndrCalc!EP13)</f>
        <v>2.725E-3</v>
      </c>
      <c r="ER13" s="280">
        <f>IF('PS INPUT'!EG7=1,'PS INPUT'!EG39,OvrUndrCalc!EQ13)</f>
        <v>2.725E-3</v>
      </c>
      <c r="ES13" s="280">
        <f>IF('PS INPUT'!EH7=1,'PS INPUT'!EH39,OvrUndrCalc!ER13)</f>
        <v>2.725E-3</v>
      </c>
      <c r="ET13" s="280">
        <f>IF('PS INPUT'!EI7=1,'PS INPUT'!EI39,OvrUndrCalc!ES13)</f>
        <v>2.725E-3</v>
      </c>
      <c r="EU13" s="280">
        <f>IF('PS INPUT'!EJ7=1,'PS INPUT'!EJ39,OvrUndrCalc!ET13)</f>
        <v>2.725E-3</v>
      </c>
      <c r="EV13" s="280">
        <f>IF('PS INPUT'!EK7=1,'PS INPUT'!EK39,OvrUndrCalc!EU13)</f>
        <v>2.725E-3</v>
      </c>
      <c r="EW13" s="280">
        <f>IF('PS INPUT'!EL7=1,'PS INPUT'!EL39,OvrUndrCalc!EV13)</f>
        <v>2.725E-3</v>
      </c>
      <c r="EX13" s="280">
        <f>IF('PS INPUT'!EM7=1,'PS INPUT'!EM39,OvrUndrCalc!EW13)</f>
        <v>2.725E-3</v>
      </c>
      <c r="EY13" s="280">
        <f>IF('PS INPUT'!EN7=1,'PS INPUT'!EN39,OvrUndrCalc!EX13)</f>
        <v>2.725E-3</v>
      </c>
      <c r="EZ13" s="280">
        <f>IF('PS INPUT'!EO7=1,'PS INPUT'!EO39,OvrUndrCalc!EY13)</f>
        <v>2.725E-3</v>
      </c>
      <c r="FA13" s="280">
        <f>IF('PS INPUT'!EP7=1,'PS INPUT'!EP39,OvrUndrCalc!EZ13)</f>
        <v>2.725E-3</v>
      </c>
      <c r="FB13" s="280">
        <f>IF('PS INPUT'!EQ7=1,'PS INPUT'!EQ39,OvrUndrCalc!FA13)</f>
        <v>2.725E-3</v>
      </c>
      <c r="FC13" s="280">
        <f>IF('PS INPUT'!ER7=1,'PS INPUT'!ER39,OvrUndrCalc!FB13)</f>
        <v>2.725E-3</v>
      </c>
      <c r="FD13" s="280">
        <f>IF('PS INPUT'!ES7=1,'PS INPUT'!ES39,OvrUndrCalc!FC13)</f>
        <v>2.725E-3</v>
      </c>
      <c r="FE13" s="280">
        <f>IF('PS INPUT'!ET7=1,'PS INPUT'!ET39,OvrUndrCalc!FD13)</f>
        <v>2.725E-3</v>
      </c>
      <c r="FF13" s="280">
        <f>IF('PS INPUT'!EU7=1,'PS INPUT'!EU39,OvrUndrCalc!FE13)</f>
        <v>2.725E-3</v>
      </c>
      <c r="FG13" s="280">
        <f>IF('PS INPUT'!EV7=1,'PS INPUT'!EV39,OvrUndrCalc!FF13)</f>
        <v>2.725E-3</v>
      </c>
      <c r="FH13" s="280">
        <f>IF('PS INPUT'!EW7=1,'PS INPUT'!EW39,OvrUndrCalc!FG13)</f>
        <v>2.725E-3</v>
      </c>
      <c r="FI13" s="280">
        <f>IF('PS INPUT'!EX7=1,'PS INPUT'!EX39,OvrUndrCalc!FH13)</f>
        <v>2.725E-3</v>
      </c>
      <c r="FJ13" s="280">
        <f>IF('PS INPUT'!EY7=1,'PS INPUT'!EY39,OvrUndrCalc!FI13)</f>
        <v>2.725E-3</v>
      </c>
      <c r="FK13" s="280">
        <f>IF('PS INPUT'!EZ7=1,'PS INPUT'!EZ39,OvrUndrCalc!FJ13)</f>
        <v>2.725E-3</v>
      </c>
      <c r="FL13" s="224" t="s">
        <v>241</v>
      </c>
      <c r="FM13" s="132"/>
    </row>
    <row r="14" spans="1:169" ht="32.25" customHeight="1" x14ac:dyDescent="0.2">
      <c r="A14" s="137">
        <f t="shared" si="0"/>
        <v>-6</v>
      </c>
      <c r="B14" s="210" t="s">
        <v>242</v>
      </c>
      <c r="C14" s="287"/>
      <c r="D14" s="294"/>
      <c r="E14" s="294"/>
      <c r="F14" s="294">
        <f>(E12+F12)/2*(1-WACC!$E$17)*F13</f>
        <v>47.165363756940003</v>
      </c>
      <c r="G14" s="294">
        <f>(F12+G12)/2*(1-WACC!$E$17)*G13</f>
        <v>136.74678678804003</v>
      </c>
      <c r="H14" s="294">
        <f>(G12+H12)/2*(1-WACC!$E$17)*H13</f>
        <v>226.4045154657</v>
      </c>
      <c r="I14" s="294">
        <f>(H12+I12)/2*(1-WACC!$E$17)*I13</f>
        <v>413.43080787579999</v>
      </c>
      <c r="J14" s="294">
        <f>(I12+J12)/2*(1-WACC!$E$17)*J13</f>
        <v>357.83498832128663</v>
      </c>
      <c r="K14" s="294">
        <f>(J12+K12)/2*(1-WACC!$E$17)*K13</f>
        <v>414.86698592577329</v>
      </c>
      <c r="L14" s="294">
        <f>(K12+L12)/2*(1-WACC!$E$17)*L13</f>
        <v>471.81662220264002</v>
      </c>
      <c r="M14" s="294">
        <f>(L12+M12)/2*(1-WACC!$E$17)*M13</f>
        <v>539.23643080140164</v>
      </c>
      <c r="N14" s="294">
        <f>(M12+N12)/2*(1-WACC!$E$17)*N13</f>
        <v>615.85820149425001</v>
      </c>
      <c r="O14" s="316">
        <f>(N12+O12)/2*(1-WACC!$E$17)*O13</f>
        <v>672.09632995791003</v>
      </c>
      <c r="P14" s="316">
        <f>(O12+P12)/2*(1-WACC!$E$17)*P13</f>
        <v>711.1809101952316</v>
      </c>
      <c r="Q14" s="316">
        <f>(P12+Q12)/2*(1-WACC!$E$17)*Q13</f>
        <v>823.83115022448953</v>
      </c>
      <c r="R14" s="316">
        <f>(Q12+R12)/2*(1-WACC!$E$17)*R13</f>
        <v>966.7523563205018</v>
      </c>
      <c r="S14" s="316">
        <f>(R12+S12)/2*(1-WACC!$E$17)*S13</f>
        <v>1059.9130759665295</v>
      </c>
      <c r="T14" s="316">
        <f>(S12+T12)/2*(1-WACC!$E$17)*T13</f>
        <v>1037.7507284735143</v>
      </c>
      <c r="U14" s="316">
        <f>(T12+U12)/2*(1-WACC!$E$17)*U13</f>
        <v>1140.2460231719422</v>
      </c>
      <c r="V14" s="316">
        <f>(U12+V12)/2*(1-WACC!$E$17)*V13</f>
        <v>600.41425579196721</v>
      </c>
      <c r="W14" s="316">
        <f>(V12+W12)/2*(1-WACC!$E$17)*W13</f>
        <v>475.80238683222632</v>
      </c>
      <c r="X14" s="316">
        <f>(W12+X12)/2*(1-WACC!$E$17)*X13</f>
        <v>533.13336189768927</v>
      </c>
      <c r="Y14" s="316">
        <f>(X12+Y12)/2*(1-WACC!$E$17)*Y13</f>
        <v>627.70149978760458</v>
      </c>
      <c r="Z14" s="316">
        <f>(Y12+Z12)/2*(1-WACC!$E$17)*Z13</f>
        <v>718.11669346638007</v>
      </c>
      <c r="AA14" s="316">
        <f>(Z12+AA12)/2*(1-WACC!$E$17)*AA13</f>
        <v>779.88031222571135</v>
      </c>
      <c r="AB14" s="316">
        <f>(AA12+AB12)/2*(1-WACC!$E$17)*AB13</f>
        <v>633.1239006204961</v>
      </c>
      <c r="AC14" s="316">
        <f>(AB12+AC12)/2*(1-WACC!$E$17)*AC13</f>
        <v>531.74515876523117</v>
      </c>
      <c r="AD14" s="316">
        <f>(AC12+AD12)/2*(1-WACC!$E$17)*AD13</f>
        <v>632.7593043105046</v>
      </c>
      <c r="AE14" s="316">
        <f>(AD12+AE12)/2*(1-WACC!$E$17)*AE13</f>
        <v>674.1205037406296</v>
      </c>
      <c r="AF14" s="316">
        <f>(AE12+AF12)/2*(1-WACC!$E$17)*AF13</f>
        <v>720.69654009214344</v>
      </c>
      <c r="AG14" s="316">
        <f>(AF12+AG12)/2*(1-WACC!$E$17)*AG13</f>
        <v>453.3376701202161</v>
      </c>
      <c r="AH14" s="316">
        <f>(AG12+AH12)/2*(1-WACC!$E$17)*AH13</f>
        <v>118.22086389032332</v>
      </c>
      <c r="AI14" s="316">
        <f>(AH12+AI12)/2*(1-WACC!$E$17)*AI13</f>
        <v>154.44474358124086</v>
      </c>
      <c r="AJ14" s="316">
        <f>(AI12+AJ12)/2*(1-WACC!$E$17)*AJ13</f>
        <v>191.47930007206986</v>
      </c>
      <c r="AK14" s="316">
        <f>(AJ12+AK12)/2*(1-WACC!$E$17)*AK13</f>
        <v>113.51186363087628</v>
      </c>
      <c r="AL14" s="316">
        <f>(AK12+AL12)/2*(1-WACC!$E$17)*AL13</f>
        <v>33.82464043002183</v>
      </c>
      <c r="AM14" s="316">
        <f>(AL12+AM12)/2*(1-WACC!$E$17)*AM13</f>
        <v>60.980777084787093</v>
      </c>
      <c r="AN14" s="211">
        <f>(AM12+AN12)/2*(1-WACC!$E$17)*AN13</f>
        <v>87.831637336554579</v>
      </c>
      <c r="AO14" s="316">
        <f>(AN12+AO12)/2*(1-WACC!$E$17)*AO13</f>
        <v>181.23253031016296</v>
      </c>
      <c r="AP14" s="316">
        <f>(AO12+AP12)/2*(1-WACC!$E$17)*AP13</f>
        <v>175.19040591295138</v>
      </c>
      <c r="AQ14" s="316">
        <f>(AP12+AQ12)/2*(1-WACC!$E$17)*AQ13</f>
        <v>98.60445159599567</v>
      </c>
      <c r="AR14" s="316">
        <f>(AQ12+AR12)/2*(1-WACC!$E$17)*AR13</f>
        <v>122.77827318970213</v>
      </c>
      <c r="AS14" s="316">
        <f>(AR12+AS12)/2*(1-WACC!$E$17)*AS13</f>
        <v>372.14694988108181</v>
      </c>
      <c r="AT14" s="316">
        <f>(AS12+AT12)/2*(1-WACC!$E$17)*AT13</f>
        <v>592.66223534209621</v>
      </c>
      <c r="AU14" s="316">
        <f>(AT12+AU12)/2*(1-WACC!$E$17)*AU13</f>
        <v>726.44495589609494</v>
      </c>
      <c r="AV14" s="316">
        <f>(AU12+AV12)/2*(1-WACC!$E$17)*AV13</f>
        <v>825.78282048627659</v>
      </c>
      <c r="AW14" s="316">
        <f>(AV12+AW12)/2*(1-WACC!$E$17)*AW13</f>
        <v>1546.6763242381901</v>
      </c>
      <c r="AX14" s="316">
        <f>(AW12+AX12)/2*(1-WACC!$E$17)*AX13</f>
        <v>2283.0614665939611</v>
      </c>
      <c r="AY14" s="316">
        <f>(AX12+AY12)/2*(1-WACC!$E$17)*AY13</f>
        <v>2387.312604515319</v>
      </c>
      <c r="AZ14" s="316">
        <f>(AY12+AZ12)/2*(1-WACC!$E$17)*AZ13</f>
        <v>2742.5734380644412</v>
      </c>
      <c r="BA14" s="316">
        <f>(AZ12+BA12)/2*(1-WACC!$E$17)*BA13</f>
        <v>3160.5360066476205</v>
      </c>
      <c r="BB14" s="316">
        <f>(BA12+BB12)/2*(1-WACC!$E$17)*BB13</f>
        <v>3347.7843547046627</v>
      </c>
      <c r="BC14" s="316">
        <f>(BB12+BC12)/2*(1-WACC!$E$17)*BC13</f>
        <v>3815.5396061723104</v>
      </c>
      <c r="BD14" s="316">
        <f>(BC12+BD12)/2*(1-WACC!$E$17)*BD13</f>
        <v>4304.0770792580952</v>
      </c>
      <c r="BE14" s="316">
        <f>(BD12+BE12)/2*(1-WACC!$E$17)*BE13</f>
        <v>4810.797412399952</v>
      </c>
      <c r="BF14" s="316">
        <f>(BE12+BF12)/2*(1-WACC!$E$17)*BF13</f>
        <v>4511.6386284026512</v>
      </c>
      <c r="BG14" s="316">
        <f>(BF12+BG12)/2*(1-WACC!$E$17)*BG13</f>
        <v>4609.3535268439828</v>
      </c>
      <c r="BH14" s="316">
        <f>(BG12+BH12)/2*(1-WACC!$E$17)*BH13</f>
        <v>5155.0357884754922</v>
      </c>
      <c r="BI14" s="316">
        <f>(BH12+BI12)/2*(1-WACC!$E$17)*BI13</f>
        <v>5679.3660633238051</v>
      </c>
      <c r="BJ14" s="316">
        <f>(BI12+BJ12)/2*(1-WACC!$E$17)*BJ13</f>
        <v>5740.5567720714098</v>
      </c>
      <c r="BK14" s="316">
        <f>(BJ12+BK12)/2*(1-WACC!$E$17)*BK13</f>
        <v>5777.3937740391284</v>
      </c>
      <c r="BL14" s="316">
        <f>(BK12+BL12)/2*(1-WACC!$E$17)*BL13</f>
        <v>5803.8989129552856</v>
      </c>
      <c r="BM14" s="316">
        <f>(BL12+BM12)/2*(1-WACC!$E$17)*BM13</f>
        <v>6046.676171998025</v>
      </c>
      <c r="BN14" s="316">
        <f>(BM12+BN12)/2*(1-WACC!$E$17)*BN13</f>
        <v>6381.1419245203024</v>
      </c>
      <c r="BO14" s="316">
        <f>(BN12+BO12)/2*(1-WACC!$E$17)*BO13</f>
        <v>6654.5894126312887</v>
      </c>
      <c r="BP14" s="316">
        <f>(BO12+BP12)/2*(1-WACC!$E$17)*BP13</f>
        <v>6661.5234771675514</v>
      </c>
      <c r="BQ14" s="316">
        <f>(BP12+BQ12)/2*(1-WACC!$E$17)*BQ13</f>
        <v>6324.2215371547227</v>
      </c>
      <c r="BR14" s="316">
        <f>(BQ12+BR12)/2*(1-WACC!$E$17)*BR13</f>
        <v>6715.345639821594</v>
      </c>
      <c r="BS14" s="316">
        <f>(BR12+BS12)/2*(1-WACC!$E$17)*BS13</f>
        <v>6290.2196532446915</v>
      </c>
      <c r="BT14" s="316">
        <f>(BS12+BT12)/2*(1-WACC!$E$17)*BT13</f>
        <v>6039.3922324489131</v>
      </c>
      <c r="BU14" s="316">
        <f>(BT12+BU12)/2*(1-WACC!$E$17)*BU13</f>
        <v>5771.4273098618687</v>
      </c>
      <c r="BV14" s="316">
        <f>(BU12+BV12)/2*(1-WACC!$E$17)*BV13</f>
        <v>5361.7318390597266</v>
      </c>
      <c r="BW14" s="316">
        <f>(BV12+BW12)/2*(1-WACC!$E$17)*BW13</f>
        <v>4834.0441352127473</v>
      </c>
      <c r="BX14" s="316">
        <f>(BW12+BX12)/2*(1-WACC!$E$17)*BX13</f>
        <v>4217.1609133050797</v>
      </c>
      <c r="BY14" s="316">
        <f>(BX12+BY12)/2*(1-WACC!$E$17)*BY13</f>
        <v>3618.9172524193887</v>
      </c>
      <c r="BZ14" s="316">
        <f>(BY12+BZ12)/2*(1-WACC!$E$17)*BZ13</f>
        <v>3142.5557055796862</v>
      </c>
      <c r="CA14" s="316">
        <f>(BZ12+CA12)/2*(1-WACC!$E$17)*CA13</f>
        <v>2851.0511751771201</v>
      </c>
      <c r="CB14" s="316">
        <f>(CA12+CB12)/2*(1-WACC!$E$17)*CB13</f>
        <v>2523.5590423632343</v>
      </c>
      <c r="CC14" s="316">
        <f>(CB12+CC12)/2*(1-WACC!$E$17)*CC13</f>
        <v>2080.0313417853963</v>
      </c>
      <c r="CD14" s="316">
        <f>(CC12+CD12)/2*(1-WACC!$E$17)*CD13</f>
        <v>1850.3293096986415</v>
      </c>
      <c r="CE14" s="316">
        <f>(CD12+CE12)/2*(1-WACC!$E$17)*CE13</f>
        <v>1447.3586599542905</v>
      </c>
      <c r="CF14" s="316">
        <f>(CE12+CF12)/2*(1-WACC!$E$17)*CF13</f>
        <v>1075.6217443563203</v>
      </c>
      <c r="CG14" s="316">
        <f>(CF12+CG12)/2*(1-WACC!$E$17)*CG13</f>
        <v>659.02558449099263</v>
      </c>
      <c r="CH14" s="316">
        <f>(CG12+CH12)/2*(1-WACC!$E$17)*CH13</f>
        <v>119.11770664059794</v>
      </c>
      <c r="CI14" s="316">
        <f>(CH12+CI12)/2*(1-WACC!$E$17)*CI13</f>
        <v>-571.61583649676027</v>
      </c>
      <c r="CJ14" s="316">
        <f>(CI12+CJ12)/2*(1-WACC!$E$17)*CJ13</f>
        <v>-1265.9977867517841</v>
      </c>
      <c r="CK14" s="316">
        <f>(CJ12+CK12)/2*(1-WACC!$E$17)*CK13</f>
        <v>-1940.3918843799165</v>
      </c>
      <c r="CL14" s="316">
        <f>(CK12+CL12)/2*(1-WACC!$E$17)*CL13</f>
        <v>-2507.2113980215991</v>
      </c>
      <c r="CM14" s="316">
        <f>(CL12+CM12)/2*(1-WACC!$E$17)*CM13</f>
        <v>-2923.2441141772015</v>
      </c>
      <c r="CN14" s="316">
        <f>(CM12+CN12)/2*(1-WACC!$E$17)*CN13</f>
        <v>-3101.106357667762</v>
      </c>
      <c r="CO14" s="316">
        <f>(CN12+CO12)/2*(1-WACC!$E$17)*CO13</f>
        <v>-3103.6375168899986</v>
      </c>
      <c r="CP14" s="316">
        <f>(CO12+CP12)/2*(1-WACC!$E$17)*CP13</f>
        <v>-3682.6301789910503</v>
      </c>
      <c r="CQ14" s="214">
        <f>(CP12+CQ12)/2*(1-WACC!$E$17)*CQ13</f>
        <v>-3521.4768014310953</v>
      </c>
      <c r="CR14" s="316">
        <f>(CQ12+CR12)/2*(1-WACC!$E$17)*CR13</f>
        <v>-3392.3760706937483</v>
      </c>
      <c r="CS14" s="214">
        <f>(CR12+CS12)/2*(1-WACC!$E$17)*CS13</f>
        <v>-3241.9180932350073</v>
      </c>
      <c r="CT14" s="214">
        <f>(CS12+CT12)/2*(1-WACC!$E$17)*CT13</f>
        <v>-3158.6932248493749</v>
      </c>
      <c r="CU14" s="214">
        <f>(CT12+CU12)/2*(1-WACC!$E$17)*CU13</f>
        <v>-3179.4852812433564</v>
      </c>
      <c r="CV14" s="214">
        <f>(CU12+CV12)/2*(1-WACC!$E$17)*CV13</f>
        <v>-3115.8293540626328</v>
      </c>
      <c r="CW14" s="214">
        <f>(CV12+CW12)/2*(1-WACC!$E$17)*CW13</f>
        <v>-3079.472932612392</v>
      </c>
      <c r="CX14" s="214">
        <f>(CW12+CX12)/2*(1-WACC!$E$17)*CX13</f>
        <v>-2985.7542755925274</v>
      </c>
      <c r="CY14" s="214">
        <f>(CX12+CY12)/2*(1-WACC!$E$17)*CY13</f>
        <v>-2704.1782244328879</v>
      </c>
      <c r="CZ14" s="214">
        <f>(CY12+CZ12)/2*(1-WACC!$E$17)*CZ13</f>
        <v>-2475.5305057606092</v>
      </c>
      <c r="DA14" s="214">
        <f>(CZ12+DA12)/2*(1-WACC!$E$17)*DA13</f>
        <v>-2278.2026852765898</v>
      </c>
      <c r="DB14" s="214">
        <f>(DA12+DB12)/2*(1-WACC!$E$17)*DB13</f>
        <v>-1951.7654544698801</v>
      </c>
      <c r="DC14" s="214">
        <f>(DB12+DC12)/2*(1-WACC!$E$17)*DC13</f>
        <v>-1609.3409500297421</v>
      </c>
      <c r="DD14" s="316">
        <f>(DC12+DD12)/2*(1-WACC!$E$17)*DD13</f>
        <v>-1377.0419137563763</v>
      </c>
      <c r="DE14" s="214">
        <f>(DD12+DE12)/2*(1-WACC!$E$17)*DE13</f>
        <v>-1249.1322442173293</v>
      </c>
      <c r="DF14" s="214">
        <f>(DE12+DF12)/2*(1-WACC!$E$17)*DF13</f>
        <v>-1140.6303278685</v>
      </c>
      <c r="DG14" s="214">
        <f>(DF12+DG12)/2*(1-WACC!$E$17)*DG13</f>
        <v>-1105.5161364678663</v>
      </c>
      <c r="DH14" s="214">
        <f>(DG12+DH12)/2*(1-WACC!$E$17)*DH13</f>
        <v>-1109.7064467014077</v>
      </c>
      <c r="DI14" s="214">
        <f>(DH12+DI12)/2*(1-WACC!$E$17)*DI13</f>
        <v>-1080.2969008387106</v>
      </c>
      <c r="DJ14" s="214">
        <f>(DI12+DJ12)/2*(1-WACC!$E$17)*DJ13</f>
        <v>-979.75769693373866</v>
      </c>
      <c r="DK14" s="214">
        <f>(DJ12+DK12)/2*(1-WACC!$E$17)*DK13</f>
        <v>-793.70066333496891</v>
      </c>
      <c r="DL14" s="214">
        <f>(DK12+DL12)/2*(1-WACC!$E$17)*DL13</f>
        <v>-601.55181820575717</v>
      </c>
      <c r="DM14" s="214">
        <f>(DL12+DM12)/2*(1-WACC!$E$17)*DM13</f>
        <v>-393.98005162245664</v>
      </c>
      <c r="DN14" s="214">
        <f>(DM12+DN12)/2*(1-WACC!$E$17)*DN13</f>
        <v>-197.92088379503454</v>
      </c>
      <c r="DO14" s="214">
        <f>(DN12+DO12)/2*(1-WACC!$E$17)*DO13</f>
        <v>212.72732579611377</v>
      </c>
      <c r="DP14" s="214">
        <f>(DO12+DP12)/2*(1-WACC!$E$17)*DP13</f>
        <v>703.00091747376791</v>
      </c>
      <c r="DQ14" s="214">
        <f>(DP12+DQ12)/2*(1-WACC!$E$17)*DQ13</f>
        <v>1102.1746052376479</v>
      </c>
      <c r="DR14" s="214">
        <f>(DQ12+DR12)/2*(1-WACC!$E$17)*DR13</f>
        <v>1272.3115850753654</v>
      </c>
      <c r="DS14" s="214">
        <f>(DR12+DS12)/2*(1-WACC!$E$32)*DS13</f>
        <v>1567.3052921971464</v>
      </c>
      <c r="DT14" s="214">
        <f>(DS12+DT12)/2*(1-WACC!$E$32)*DT13</f>
        <v>1553.0469194434413</v>
      </c>
      <c r="DU14" s="214">
        <f>(DT12+DU12)/2*(1-WACC!$E$32)*DU13</f>
        <v>1555.1846590509583</v>
      </c>
      <c r="DV14" s="214">
        <f>(DU12+DV12)/2*(1-WACC!$E$32)*DV13</f>
        <v>1631.4841495094236</v>
      </c>
      <c r="DW14" s="214">
        <f>(DV12+DW12)/2*(1-WACC!$E$32)*DW13</f>
        <v>1929.5798282680691</v>
      </c>
      <c r="DX14" s="214">
        <f>(DW12+DX12)/2*(1-WACC!$E$32)*DX13</f>
        <v>2099.6629385621118</v>
      </c>
      <c r="DY14" s="214">
        <f>(DX12+DY12)/2*(1-WACC!$E$32)*DY13</f>
        <v>2119.2535976037216</v>
      </c>
      <c r="DZ14" s="214">
        <f>(DY12+DZ12)/2*(1-WACC!$E$32)*DZ13</f>
        <v>3735.9316260551941</v>
      </c>
      <c r="EA14" s="214">
        <f>(DZ12+EA12)/2*(1-WACC!$E$32)*EA13</f>
        <v>3880.3517602587526</v>
      </c>
      <c r="EB14" s="214">
        <f>(EA12+EB12)/2*(1-WACC!$E$32)*EB13</f>
        <v>3875.5658578880584</v>
      </c>
      <c r="EC14" s="214">
        <f>(EB12+EC12)/2*(1-WACC!$E$32)*EC13</f>
        <v>3718.9352306220171</v>
      </c>
      <c r="ED14" s="214">
        <f>(EC12+ED12)/2*(1-WACC!$E$32)*ED13</f>
        <v>3316.2637875150058</v>
      </c>
      <c r="EE14" s="214">
        <f>(ED12+EE12)/2*(1-WACC!$E$32)*EE13</f>
        <v>2731.4077664372953</v>
      </c>
      <c r="EF14" s="214">
        <f>(EE12+EF12)/2*(1-WACC!$E$32)*EF13</f>
        <v>2275.6950388302557</v>
      </c>
      <c r="EG14" s="214">
        <f>(EF12+EG12)/2*(1-WACC!$E$32)*EG13</f>
        <v>1893.2583239164596</v>
      </c>
      <c r="EH14" s="214">
        <f>(EG12+EH12)/2*(1-WACC!$E$32)*EH13</f>
        <v>1725.2396368216378</v>
      </c>
      <c r="EI14" s="214">
        <f>(EH12+EI12)/2*(1-WACC!$E$32)*EI13</f>
        <v>1809.5348541274354</v>
      </c>
      <c r="EJ14" s="214">
        <f>(EI12+EJ12)/2*(1-WACC!$E$32)*EJ13</f>
        <v>1692.8792083288133</v>
      </c>
      <c r="EK14" s="214">
        <f>(EJ12+EK12)/2*(1-WACC!$E$32)*EK13</f>
        <v>1309.9366164534135</v>
      </c>
      <c r="EL14" s="214">
        <f>(EK12+EL12)/2*(1-WACC!$E$32)*EL13</f>
        <v>1002.5150056256612</v>
      </c>
      <c r="EM14" s="214">
        <f>(EL12+EM12)/2*(1-WACC!$E$32)*EM13</f>
        <v>901.80536950174439</v>
      </c>
      <c r="EN14" s="214">
        <f>(EM12+EN12)/2*(1-WACC!$E$32)*EN13</f>
        <v>705.46864911644377</v>
      </c>
      <c r="EO14" s="214">
        <f>(EN12+EO12)/2*(1-WACC!$E$32)*EO13</f>
        <v>325.40297978632879</v>
      </c>
      <c r="EP14" s="214">
        <f>(EO12+EP12)/2*(1-WACC!$E$32)*EP13</f>
        <v>-212.12094495656115</v>
      </c>
      <c r="EQ14" s="214">
        <f>(EP12+EQ12)/2*(1-WACC!$E$32)*EQ13</f>
        <v>-847.89719178139524</v>
      </c>
      <c r="ER14" s="214">
        <f>(EQ12+ER12)/2*(1-WACC!$E$32)*ER13</f>
        <v>-1329.7183776934507</v>
      </c>
      <c r="ES14" s="214">
        <f>(ER12+ES12)/2*(1-WACC!$E$32)*ES13</f>
        <v>-1717.0958172665776</v>
      </c>
      <c r="ET14" s="214">
        <f>(ES12+ET12)/2*(1-WACC!$E$32)*ET13</f>
        <v>-2005.439164797154</v>
      </c>
      <c r="EU14" s="214">
        <f>(ET12+EU12)/2*(1-WACC!$E$32)*EU13</f>
        <v>-2087.3430976921964</v>
      </c>
      <c r="EV14" s="214">
        <f>(EU12+EV12)/2*(1-WACC!$E$32)*EV13</f>
        <v>-2108.9888253990557</v>
      </c>
      <c r="EW14" s="214">
        <f>(EV12+EW12)/2*(1-WACC!$E$32)*EW13</f>
        <v>-2130.6148251053783</v>
      </c>
      <c r="EX14" s="214">
        <f>(EW12+EX12)/2*(1-WACC!$E$32)*EX13</f>
        <v>-2138.0444059517345</v>
      </c>
      <c r="EY14" s="214">
        <f>(EX12+EY12)/2*(1-WACC!$E$32)*EY13</f>
        <v>-2049.9706829853812</v>
      </c>
      <c r="EZ14" s="214">
        <f>(EY12+EZ12)/2*(1-WACC!$E$32)*EZ13</f>
        <v>-1708.93987078963</v>
      </c>
      <c r="FA14" s="214">
        <f>(EZ12+FA12)/2*(1-WACC!$E$32)*FA13</f>
        <v>-1290.1674587313278</v>
      </c>
      <c r="FB14" s="214">
        <f>(FA12+FB12)/2*(1-WACC!$E$32)*FB13</f>
        <v>-1052.4275415467514</v>
      </c>
      <c r="FC14" s="214">
        <f>(FB12+FC12)/2*(1-WACC!$E$32)*FC13</f>
        <v>-1084.6633781873518</v>
      </c>
      <c r="FD14" s="214">
        <f>(FC12+FD12)/2*(1-WACC!$E$32)*FD13</f>
        <v>-1258.3239426511464</v>
      </c>
      <c r="FE14" s="214">
        <f>(FD12+FE12)/2*(1-WACC!$E$32)*FE13</f>
        <v>-1380.9103352438437</v>
      </c>
      <c r="FF14" s="214">
        <f>(FE12+FF12)/2*(1-WACC!$E$32)*FF13</f>
        <v>-1386.9756690066538</v>
      </c>
      <c r="FG14" s="214">
        <f>(FF12+FG12)/2*(1-WACC!$E$32)*FG13</f>
        <v>-1240.4958579660943</v>
      </c>
      <c r="FH14" s="214">
        <f>(FG12+FH12)/2*(1-WACC!$E$32)*FH13</f>
        <v>-1008.3275143473251</v>
      </c>
      <c r="FI14" s="214">
        <f>(FH12+FI12)/2*(1-WACC!$E$32)*FI13</f>
        <v>-750.50960000461464</v>
      </c>
      <c r="FJ14" s="214">
        <f>(FI12+FJ12)/2*(1-WACC!$E$32)*FJ13</f>
        <v>-492.78006964296759</v>
      </c>
      <c r="FK14" s="214">
        <f>(FJ12+FK12)/2*(1-WACC!$E$32)*FK13</f>
        <v>-184.00789201425494</v>
      </c>
      <c r="FL14" s="224" t="s">
        <v>284</v>
      </c>
      <c r="FM14" s="132"/>
    </row>
    <row r="15" spans="1:169" ht="32.25" customHeight="1" x14ac:dyDescent="0.2">
      <c r="A15" s="137">
        <f t="shared" si="0"/>
        <v>-7</v>
      </c>
      <c r="B15" s="210" t="s">
        <v>243</v>
      </c>
      <c r="C15" s="291"/>
      <c r="D15" s="294"/>
      <c r="E15" s="294"/>
      <c r="F15" s="294">
        <f t="shared" ref="F15:X15" si="85">E15+F14</f>
        <v>47.165363756940003</v>
      </c>
      <c r="G15" s="294">
        <f t="shared" si="85"/>
        <v>183.91215054498002</v>
      </c>
      <c r="H15" s="294">
        <f t="shared" si="85"/>
        <v>410.31666601068002</v>
      </c>
      <c r="I15" s="294">
        <f t="shared" si="85"/>
        <v>823.74747388648007</v>
      </c>
      <c r="J15" s="294">
        <f t="shared" si="85"/>
        <v>1181.5824622077666</v>
      </c>
      <c r="K15" s="294">
        <f t="shared" si="85"/>
        <v>1596.44944813354</v>
      </c>
      <c r="L15" s="294">
        <f t="shared" si="85"/>
        <v>2068.2660703361798</v>
      </c>
      <c r="M15" s="294">
        <f t="shared" si="85"/>
        <v>2607.5025011375815</v>
      </c>
      <c r="N15" s="294">
        <f t="shared" si="85"/>
        <v>3223.3607026318314</v>
      </c>
      <c r="O15" s="316">
        <f t="shared" si="85"/>
        <v>3895.4570325897412</v>
      </c>
      <c r="P15" s="316">
        <f t="shared" si="85"/>
        <v>4606.6379427849724</v>
      </c>
      <c r="Q15" s="316">
        <f t="shared" si="85"/>
        <v>5430.4690930094621</v>
      </c>
      <c r="R15" s="316">
        <f t="shared" si="85"/>
        <v>6397.2214493299634</v>
      </c>
      <c r="S15" s="316">
        <f t="shared" si="85"/>
        <v>7457.1345252964929</v>
      </c>
      <c r="T15" s="316">
        <f t="shared" si="85"/>
        <v>8494.8852537700077</v>
      </c>
      <c r="U15" s="316">
        <f t="shared" si="85"/>
        <v>9635.1312769419492</v>
      </c>
      <c r="V15" s="316">
        <f t="shared" si="85"/>
        <v>10235.545532733917</v>
      </c>
      <c r="W15" s="316">
        <f t="shared" si="85"/>
        <v>10711.347919566144</v>
      </c>
      <c r="X15" s="316">
        <f t="shared" si="85"/>
        <v>11244.481281463834</v>
      </c>
      <c r="Y15" s="316">
        <f t="shared" ref="Y15:AQ15" si="86">X15+Y14</f>
        <v>11872.182781251438</v>
      </c>
      <c r="Z15" s="316">
        <f t="shared" si="86"/>
        <v>12590.299474717818</v>
      </c>
      <c r="AA15" s="316">
        <f t="shared" si="86"/>
        <v>13370.179786943529</v>
      </c>
      <c r="AB15" s="316">
        <f t="shared" si="86"/>
        <v>14003.303687564025</v>
      </c>
      <c r="AC15" s="317">
        <f t="shared" si="86"/>
        <v>14535.048846329255</v>
      </c>
      <c r="AD15" s="316">
        <f t="shared" si="86"/>
        <v>15167.808150639759</v>
      </c>
      <c r="AE15" s="316">
        <f>AD15+AE14</f>
        <v>15841.928654380388</v>
      </c>
      <c r="AF15" s="316">
        <f t="shared" si="86"/>
        <v>16562.62519447253</v>
      </c>
      <c r="AG15" s="316">
        <f t="shared" si="86"/>
        <v>17015.962864592748</v>
      </c>
      <c r="AH15" s="316">
        <f t="shared" si="86"/>
        <v>17134.183728483073</v>
      </c>
      <c r="AI15" s="316">
        <f t="shared" si="86"/>
        <v>17288.628472064313</v>
      </c>
      <c r="AJ15" s="316">
        <f t="shared" si="86"/>
        <v>17480.107772136384</v>
      </c>
      <c r="AK15" s="316">
        <f t="shared" si="86"/>
        <v>17593.61963576726</v>
      </c>
      <c r="AL15" s="316">
        <f t="shared" si="86"/>
        <v>17627.444276197282</v>
      </c>
      <c r="AM15" s="316">
        <f t="shared" si="86"/>
        <v>17688.42505328207</v>
      </c>
      <c r="AN15" s="316">
        <f t="shared" si="86"/>
        <v>17776.256690618626</v>
      </c>
      <c r="AO15" s="316">
        <f t="shared" si="86"/>
        <v>17957.48922092879</v>
      </c>
      <c r="AP15" s="316">
        <f t="shared" si="86"/>
        <v>18132.679626841742</v>
      </c>
      <c r="AQ15" s="316">
        <f t="shared" si="86"/>
        <v>18231.284078437737</v>
      </c>
      <c r="AR15" s="316">
        <f t="shared" ref="AR15:BJ15" si="87">AQ15+AR14</f>
        <v>18354.062351627439</v>
      </c>
      <c r="AS15" s="316">
        <f t="shared" si="87"/>
        <v>18726.209301508519</v>
      </c>
      <c r="AT15" s="316">
        <f t="shared" si="87"/>
        <v>19318.871536850616</v>
      </c>
      <c r="AU15" s="316">
        <f t="shared" si="87"/>
        <v>20045.316492746711</v>
      </c>
      <c r="AV15" s="316">
        <f t="shared" si="87"/>
        <v>20871.09931323299</v>
      </c>
      <c r="AW15" s="316">
        <f t="shared" si="87"/>
        <v>22417.775637471179</v>
      </c>
      <c r="AX15" s="316">
        <f t="shared" si="87"/>
        <v>24700.83710406514</v>
      </c>
      <c r="AY15" s="316">
        <f t="shared" si="87"/>
        <v>27088.149708580459</v>
      </c>
      <c r="AZ15" s="316">
        <f t="shared" si="87"/>
        <v>29830.723146644901</v>
      </c>
      <c r="BA15" s="316">
        <f t="shared" si="87"/>
        <v>32991.259153292522</v>
      </c>
      <c r="BB15" s="316">
        <f t="shared" si="87"/>
        <v>36339.043507997187</v>
      </c>
      <c r="BC15" s="316">
        <f t="shared" si="87"/>
        <v>40154.583114169494</v>
      </c>
      <c r="BD15" s="316">
        <f t="shared" si="87"/>
        <v>44458.66019342759</v>
      </c>
      <c r="BE15" s="316">
        <f t="shared" si="87"/>
        <v>49269.457605827542</v>
      </c>
      <c r="BF15" s="316">
        <f>BF14</f>
        <v>4511.6386284026512</v>
      </c>
      <c r="BG15" s="316">
        <f t="shared" si="87"/>
        <v>9120.992155246633</v>
      </c>
      <c r="BH15" s="316">
        <f t="shared" si="87"/>
        <v>14276.027943722125</v>
      </c>
      <c r="BI15" s="316">
        <f t="shared" si="87"/>
        <v>19955.394007045928</v>
      </c>
      <c r="BJ15" s="316">
        <f t="shared" si="87"/>
        <v>25695.950779117338</v>
      </c>
      <c r="BK15" s="316">
        <f t="shared" ref="BK15:BV15" si="88">BJ15+BK14</f>
        <v>31473.344553156465</v>
      </c>
      <c r="BL15" s="316">
        <f t="shared" si="88"/>
        <v>37277.243466111751</v>
      </c>
      <c r="BM15" s="316">
        <f t="shared" si="88"/>
        <v>43323.919638109779</v>
      </c>
      <c r="BN15" s="316">
        <f t="shared" si="88"/>
        <v>49705.061562630079</v>
      </c>
      <c r="BO15" s="316">
        <f t="shared" si="88"/>
        <v>56359.650975261364</v>
      </c>
      <c r="BP15" s="316">
        <f>BP14</f>
        <v>6661.5234771675514</v>
      </c>
      <c r="BQ15" s="316">
        <f t="shared" si="88"/>
        <v>12985.745014322274</v>
      </c>
      <c r="BR15" s="316">
        <f t="shared" si="88"/>
        <v>19701.090654143867</v>
      </c>
      <c r="BS15" s="316">
        <f t="shared" si="88"/>
        <v>25991.310307388558</v>
      </c>
      <c r="BT15" s="316">
        <f t="shared" si="88"/>
        <v>32030.702539837472</v>
      </c>
      <c r="BU15" s="316">
        <f t="shared" si="88"/>
        <v>37802.12984969934</v>
      </c>
      <c r="BV15" s="316">
        <f t="shared" si="88"/>
        <v>43163.861688759069</v>
      </c>
      <c r="BW15" s="316">
        <f>BW14</f>
        <v>4834.0441352127473</v>
      </c>
      <c r="BX15" s="316">
        <f t="shared" ref="BX15" si="89">BW15+BX14</f>
        <v>9051.2050485178261</v>
      </c>
      <c r="BY15" s="316">
        <f t="shared" ref="BY15" si="90">BX15+BY14</f>
        <v>12670.122300937215</v>
      </c>
      <c r="BZ15" s="316">
        <f t="shared" ref="BZ15" si="91">BY15+BZ14</f>
        <v>15812.6780065169</v>
      </c>
      <c r="CA15" s="316">
        <f t="shared" ref="CA15" si="92">BZ15+CA14</f>
        <v>18663.72918169402</v>
      </c>
      <c r="CB15" s="316">
        <f t="shared" ref="CB15" si="93">CA15+CB14</f>
        <v>21187.288224057254</v>
      </c>
      <c r="CC15" s="316">
        <f t="shared" ref="CC15" si="94">CB15+CC14</f>
        <v>23267.319565842652</v>
      </c>
      <c r="CD15" s="316">
        <f t="shared" ref="CD15" si="95">CC15+CD14</f>
        <v>25117.648875541294</v>
      </c>
      <c r="CE15" s="316">
        <f t="shared" ref="CE15:CF15" si="96">CD15+CE14</f>
        <v>26565.007535495584</v>
      </c>
      <c r="CF15" s="316">
        <f t="shared" si="96"/>
        <v>27640.629279851906</v>
      </c>
      <c r="CG15" s="316">
        <f t="shared" ref="CG15" si="97">CF15+CG14</f>
        <v>28299.654864342898</v>
      </c>
      <c r="CH15" s="316">
        <f t="shared" ref="CH15" si="98">CG15+CH14</f>
        <v>28418.772570983496</v>
      </c>
      <c r="CI15" s="316">
        <f t="shared" ref="CI15" si="99">CH15+CI14</f>
        <v>27847.156734486736</v>
      </c>
      <c r="CJ15" s="316">
        <f t="shared" ref="CJ15" si="100">CI15+CJ14</f>
        <v>26581.158947734952</v>
      </c>
      <c r="CK15" s="316">
        <f t="shared" ref="CK15" si="101">CJ15+CK14</f>
        <v>24640.767063355037</v>
      </c>
      <c r="CL15" s="316">
        <f t="shared" ref="CL15" si="102">CK15+CL14</f>
        <v>22133.555665333439</v>
      </c>
      <c r="CM15" s="316">
        <f t="shared" ref="CM15" si="103">CL15+CM14</f>
        <v>19210.311551156236</v>
      </c>
      <c r="CN15" s="316">
        <f>CN14</f>
        <v>-3101.106357667762</v>
      </c>
      <c r="CO15" s="316">
        <f t="shared" ref="CO15" si="104">CN15+CO14</f>
        <v>-6204.7438745577601</v>
      </c>
      <c r="CP15" s="316">
        <f t="shared" ref="CP15" si="105">CO15+CP14</f>
        <v>-9887.3740535488105</v>
      </c>
      <c r="CQ15" s="214">
        <f t="shared" ref="CQ15" si="106">CP15+CQ14</f>
        <v>-13408.850854979906</v>
      </c>
      <c r="CR15" s="316">
        <f>CR14</f>
        <v>-3392.3760706937483</v>
      </c>
      <c r="CS15" s="214">
        <f t="shared" ref="CS15" si="107">CR15+CS14</f>
        <v>-6634.2941639287556</v>
      </c>
      <c r="CT15" s="214">
        <f t="shared" ref="CT15" si="108">CS15+CT14</f>
        <v>-9792.9873887781305</v>
      </c>
      <c r="CU15" s="214">
        <f t="shared" ref="CU15" si="109">CT15+CU14</f>
        <v>-12972.472670021487</v>
      </c>
      <c r="CV15" s="214">
        <f t="shared" ref="CV15" si="110">CU15+CV14</f>
        <v>-16088.30202408412</v>
      </c>
      <c r="CW15" s="214">
        <f t="shared" ref="CW15" si="111">CV15+CW14</f>
        <v>-19167.77495669651</v>
      </c>
      <c r="CX15" s="214">
        <f t="shared" ref="CX15" si="112">CW15+CX14</f>
        <v>-22153.529232289038</v>
      </c>
      <c r="CY15" s="214">
        <f t="shared" ref="CY15" si="113">CX15+CY14</f>
        <v>-24857.707456721924</v>
      </c>
      <c r="CZ15" s="214">
        <f t="shared" ref="CZ15" si="114">CY15+CZ14</f>
        <v>-27333.237962482533</v>
      </c>
      <c r="DA15" s="214">
        <f t="shared" ref="DA15" si="115">CZ15+DA14</f>
        <v>-29611.440647759122</v>
      </c>
      <c r="DB15" s="214">
        <f t="shared" ref="DB15" si="116">DA15+DB14</f>
        <v>-31563.206102229004</v>
      </c>
      <c r="DC15" s="214">
        <f>DB15+DC14</f>
        <v>-33172.547052258742</v>
      </c>
      <c r="DD15" s="354">
        <f>DD14</f>
        <v>-1377.0419137563763</v>
      </c>
      <c r="DE15" s="214">
        <f>DD15+DE14</f>
        <v>-2626.1741579737054</v>
      </c>
      <c r="DF15" s="214">
        <f t="shared" ref="DF15" si="117">DE15+DF14</f>
        <v>-3766.8044858422054</v>
      </c>
      <c r="DG15" s="214">
        <f t="shared" ref="DG15" si="118">DF15+DG14</f>
        <v>-4872.3206223100715</v>
      </c>
      <c r="DH15" s="214">
        <f t="shared" ref="DH15" si="119">DG15+DH14</f>
        <v>-5982.0270690114794</v>
      </c>
      <c r="DI15" s="214">
        <f t="shared" ref="DI15" si="120">DH15+DI14</f>
        <v>-7062.3239698501902</v>
      </c>
      <c r="DJ15" s="214">
        <f t="shared" ref="DJ15" si="121">DI15+DJ14</f>
        <v>-8042.081666783929</v>
      </c>
      <c r="DK15" s="214">
        <f t="shared" ref="DK15" si="122">DJ15+DK14</f>
        <v>-8835.7823301188982</v>
      </c>
      <c r="DL15" s="214">
        <f t="shared" ref="DL15" si="123">DK15+DL14</f>
        <v>-9437.334148324655</v>
      </c>
      <c r="DM15" s="214">
        <f t="shared" ref="DM15" si="124">DL15+DM14</f>
        <v>-9831.3141999471118</v>
      </c>
      <c r="DN15" s="214">
        <f t="shared" ref="DN15" si="125">DM15+DN14</f>
        <v>-10029.235083742145</v>
      </c>
      <c r="DO15" s="214">
        <f>DN15+DO14</f>
        <v>-9816.5077579460321</v>
      </c>
      <c r="DP15" s="214">
        <f>DO15+DP14</f>
        <v>-9113.5068404722642</v>
      </c>
      <c r="DQ15" s="214">
        <f t="shared" ref="DQ15" si="126">DP15+DQ14</f>
        <v>-8011.3322352346167</v>
      </c>
      <c r="DR15" s="214">
        <f t="shared" ref="DR15" si="127">DQ15+DR14</f>
        <v>-6739.0206501592511</v>
      </c>
      <c r="DS15" s="214">
        <f t="shared" ref="DS15" si="128">DR15+DS14</f>
        <v>-5171.7153579621045</v>
      </c>
      <c r="DT15" s="214">
        <f t="shared" ref="DT15" si="129">DS15+DT14</f>
        <v>-3618.6684385186632</v>
      </c>
      <c r="DU15" s="214">
        <f t="shared" ref="DU15" si="130">DT15+DU14</f>
        <v>-2063.4837794677051</v>
      </c>
      <c r="DV15" s="214">
        <f t="shared" ref="DV15:DW15" si="131">DU15+DV14</f>
        <v>-431.9996299582815</v>
      </c>
      <c r="DW15" s="214">
        <f t="shared" si="131"/>
        <v>1497.5801983097876</v>
      </c>
      <c r="DX15" s="354">
        <f>DX14</f>
        <v>2099.6629385621118</v>
      </c>
      <c r="DY15" s="214">
        <f t="shared" ref="DY15" si="132">DX15+DY14</f>
        <v>4218.9165361658333</v>
      </c>
      <c r="DZ15" s="214">
        <f t="shared" ref="DZ15" si="133">DY15+DZ14</f>
        <v>7954.8481622210275</v>
      </c>
      <c r="EA15" s="214">
        <f t="shared" ref="EA15" si="134">DZ15+EA14</f>
        <v>11835.19992247978</v>
      </c>
      <c r="EB15" s="214">
        <f>EA15+EB14</f>
        <v>15710.765780367838</v>
      </c>
      <c r="EC15" s="214">
        <f t="shared" ref="EC15" si="135">EB15+EC14</f>
        <v>19429.701010989855</v>
      </c>
      <c r="ED15" s="214">
        <f t="shared" ref="ED15" si="136">EC15+ED14</f>
        <v>22745.964798504861</v>
      </c>
      <c r="EE15" s="214">
        <f t="shared" ref="EE15" si="137">ED15+EE14</f>
        <v>25477.372564942158</v>
      </c>
      <c r="EF15" s="214">
        <f t="shared" ref="EF15" si="138">EE15+EF14</f>
        <v>27753.067603772412</v>
      </c>
      <c r="EG15" s="214">
        <f t="shared" ref="EG15:EH15" si="139">EF15+EG14</f>
        <v>29646.325927688871</v>
      </c>
      <c r="EH15" s="214">
        <f t="shared" si="139"/>
        <v>31371.565564510507</v>
      </c>
      <c r="EI15" s="354">
        <f>EI14</f>
        <v>1809.5348541274354</v>
      </c>
      <c r="EJ15" s="214">
        <f t="shared" ref="EJ15" si="140">EI15+EJ14</f>
        <v>3502.4140624562488</v>
      </c>
      <c r="EK15" s="214">
        <f t="shared" ref="EK15" si="141">EJ15+EK14</f>
        <v>4812.3506789096627</v>
      </c>
      <c r="EL15" s="214">
        <f t="shared" ref="EL15" si="142">EK15+EL14</f>
        <v>5814.8656845353235</v>
      </c>
      <c r="EM15" s="214">
        <f>EL15+EM14</f>
        <v>6716.6710540370677</v>
      </c>
      <c r="EN15" s="214">
        <f>EM15+EN14</f>
        <v>7422.1397031535116</v>
      </c>
      <c r="EO15" s="214">
        <f>EN15+EO14</f>
        <v>7747.5426829398402</v>
      </c>
      <c r="EP15" s="214">
        <f t="shared" ref="EP15:EY15" si="143">EO15+EP14</f>
        <v>7535.4217379832789</v>
      </c>
      <c r="EQ15" s="354">
        <f>EQ14</f>
        <v>-847.89719178139524</v>
      </c>
      <c r="ER15" s="214">
        <f t="shared" si="143"/>
        <v>-2177.6155694748459</v>
      </c>
      <c r="ES15" s="214">
        <f t="shared" si="143"/>
        <v>-3894.7113867414237</v>
      </c>
      <c r="ET15" s="214">
        <f t="shared" si="143"/>
        <v>-5900.1505515385779</v>
      </c>
      <c r="EU15" s="214">
        <f t="shared" si="143"/>
        <v>-7987.4936492307743</v>
      </c>
      <c r="EV15" s="214">
        <f t="shared" si="143"/>
        <v>-10096.482474629829</v>
      </c>
      <c r="EW15" s="214">
        <f t="shared" si="143"/>
        <v>-12227.097299735207</v>
      </c>
      <c r="EX15" s="214">
        <f t="shared" si="143"/>
        <v>-14365.141705686941</v>
      </c>
      <c r="EY15" s="214">
        <f t="shared" si="143"/>
        <v>-16415.112388672322</v>
      </c>
      <c r="EZ15" s="354">
        <f>EZ14</f>
        <v>-1708.93987078963</v>
      </c>
      <c r="FA15" s="214">
        <f t="shared" ref="FA15" si="144">EZ15+FA14</f>
        <v>-2999.107329520958</v>
      </c>
      <c r="FB15" s="214">
        <f t="shared" ref="FB15" si="145">FA15+FB14</f>
        <v>-4051.5348710677094</v>
      </c>
      <c r="FC15" s="214">
        <f t="shared" ref="FC15" si="146">FB15+FC14</f>
        <v>-5136.1982492550615</v>
      </c>
      <c r="FD15" s="214">
        <f t="shared" ref="FD15" si="147">FC15+FD14</f>
        <v>-6394.5221919062078</v>
      </c>
      <c r="FE15" s="214">
        <f t="shared" ref="FE15" si="148">FD15+FE14</f>
        <v>-7775.4325271500511</v>
      </c>
      <c r="FF15" s="214">
        <f t="shared" ref="FF15" si="149">FE15+FF14</f>
        <v>-9162.4081961567044</v>
      </c>
      <c r="FG15" s="214">
        <f t="shared" ref="FG15" si="150">FF15+FG14</f>
        <v>-10402.904054122799</v>
      </c>
      <c r="FH15" s="214">
        <f t="shared" ref="FH15" si="151">FG15+FH14</f>
        <v>-11411.231568470124</v>
      </c>
      <c r="FI15" s="214">
        <f t="shared" ref="FI15" si="152">FH15+FI14</f>
        <v>-12161.741168474739</v>
      </c>
      <c r="FJ15" s="214">
        <f t="shared" ref="FJ15" si="153">FI15+FJ14</f>
        <v>-12654.521238117706</v>
      </c>
      <c r="FK15" s="214">
        <f t="shared" ref="FK15" si="154">FJ15+FK14</f>
        <v>-12838.529130131961</v>
      </c>
      <c r="FL15" s="209" t="s">
        <v>285</v>
      </c>
      <c r="FM15" s="132"/>
    </row>
    <row r="16" spans="1:169" ht="32.25" customHeight="1" x14ac:dyDescent="0.2">
      <c r="A16" s="137">
        <f t="shared" si="0"/>
        <v>-8</v>
      </c>
      <c r="B16" s="215" t="s">
        <v>244</v>
      </c>
      <c r="C16" s="287"/>
      <c r="D16" s="294"/>
      <c r="E16" s="294"/>
      <c r="F16" s="294">
        <f t="shared" ref="F16:AD16" si="155">F12+F15</f>
        <v>37282.175363756942</v>
      </c>
      <c r="G16" s="294">
        <f t="shared" si="155"/>
        <v>70904.562150544967</v>
      </c>
      <c r="H16" s="294">
        <f t="shared" si="155"/>
        <v>108426.21666601067</v>
      </c>
      <c r="I16" s="294">
        <f t="shared" si="155"/>
        <v>219193.54747388646</v>
      </c>
      <c r="J16" s="294">
        <f t="shared" si="155"/>
        <v>251517.66246220775</v>
      </c>
      <c r="K16" s="294">
        <f t="shared" si="155"/>
        <v>294668.92944813351</v>
      </c>
      <c r="L16" s="294">
        <f t="shared" si="155"/>
        <v>326999.14607033617</v>
      </c>
      <c r="M16" s="294">
        <f t="shared" si="155"/>
        <v>383989.01250113756</v>
      </c>
      <c r="N16" s="294">
        <f t="shared" si="155"/>
        <v>428516.35070263181</v>
      </c>
      <c r="O16" s="316">
        <f t="shared" si="155"/>
        <v>458939.80703258974</v>
      </c>
      <c r="P16" s="316">
        <f t="shared" si="155"/>
        <v>481094.09794278495</v>
      </c>
      <c r="Q16" s="316">
        <f t="shared" si="155"/>
        <v>608028.38877836836</v>
      </c>
      <c r="R16" s="316">
        <f t="shared" si="155"/>
        <v>670088.31401794497</v>
      </c>
      <c r="S16" s="316">
        <f t="shared" si="155"/>
        <v>732080.50870287942</v>
      </c>
      <c r="T16" s="211">
        <f t="shared" si="155"/>
        <v>643156.89200461481</v>
      </c>
      <c r="U16" s="211">
        <f t="shared" si="155"/>
        <v>868510.74144423881</v>
      </c>
      <c r="V16" s="211">
        <f t="shared" si="155"/>
        <v>525430.3257181095</v>
      </c>
      <c r="W16" s="211">
        <f t="shared" si="155"/>
        <v>584408.05406794522</v>
      </c>
      <c r="X16" s="211">
        <f t="shared" si="155"/>
        <v>657643.33353470021</v>
      </c>
      <c r="Y16" s="211">
        <f t="shared" si="155"/>
        <v>801991.59523916268</v>
      </c>
      <c r="Z16" s="211">
        <f t="shared" si="155"/>
        <v>865907.6905093739</v>
      </c>
      <c r="AA16" s="211">
        <f t="shared" si="155"/>
        <v>944837.93452610984</v>
      </c>
      <c r="AB16" s="211">
        <f t="shared" si="155"/>
        <v>531463.17995494092</v>
      </c>
      <c r="AC16" s="211">
        <f t="shared" si="155"/>
        <v>713993.77640011802</v>
      </c>
      <c r="AD16" s="211">
        <f t="shared" si="155"/>
        <v>763802.31936643703</v>
      </c>
      <c r="AE16" s="211">
        <f t="shared" ref="AE16:AQ16" si="156">AE12+AE15</f>
        <v>809957.30184600758</v>
      </c>
      <c r="AF16" s="211">
        <f t="shared" si="156"/>
        <v>871788.13060008676</v>
      </c>
      <c r="AG16" s="211">
        <f t="shared" si="156"/>
        <v>199270.60276633161</v>
      </c>
      <c r="AH16" s="211">
        <f t="shared" si="156"/>
        <v>250038.22874691107</v>
      </c>
      <c r="AI16" s="211">
        <f t="shared" si="156"/>
        <v>326751.4257185121</v>
      </c>
      <c r="AJ16" s="211">
        <f t="shared" si="156"/>
        <v>380439.18084042025</v>
      </c>
      <c r="AK16" s="211">
        <f t="shared" si="156"/>
        <v>53256.536604296605</v>
      </c>
      <c r="AL16" s="211">
        <f>AL12+AL15</f>
        <v>100747.22586630023</v>
      </c>
      <c r="AM16" s="211">
        <f t="shared" si="156"/>
        <v>148716.11614124244</v>
      </c>
      <c r="AN16" s="211">
        <f t="shared" si="156"/>
        <v>195188.76685899252</v>
      </c>
      <c r="AO16" s="211">
        <f t="shared" si="156"/>
        <v>476983.05328388483</v>
      </c>
      <c r="AP16" s="211">
        <f t="shared" si="156"/>
        <v>174326.93494303006</v>
      </c>
      <c r="AQ16" s="211">
        <f t="shared" si="156"/>
        <v>208308.34758669735</v>
      </c>
      <c r="AR16" s="211">
        <f t="shared" ref="AR16:BJ16" si="157">AR12+AR15</f>
        <v>259440.03349598421</v>
      </c>
      <c r="AS16" s="211">
        <f t="shared" si="157"/>
        <v>1084516.4800108317</v>
      </c>
      <c r="AT16" s="211">
        <f t="shared" si="157"/>
        <v>1417066.0426177604</v>
      </c>
      <c r="AU16" s="211">
        <f t="shared" si="157"/>
        <v>1641934.3589739818</v>
      </c>
      <c r="AV16" s="211">
        <f t="shared" si="157"/>
        <v>1831539.0441703601</v>
      </c>
      <c r="AW16" s="211">
        <f t="shared" si="157"/>
        <v>4640867.1388738742</v>
      </c>
      <c r="AX16" s="211">
        <f t="shared" si="157"/>
        <v>4896323.6759816157</v>
      </c>
      <c r="AY16" s="316">
        <f t="shared" si="157"/>
        <v>5078881.4419204071</v>
      </c>
      <c r="AZ16" s="316">
        <f t="shared" si="157"/>
        <v>6378177.2553175427</v>
      </c>
      <c r="BA16" s="316">
        <f t="shared" si="157"/>
        <v>6822142.4857324697</v>
      </c>
      <c r="BB16" s="316">
        <f t="shared" si="157"/>
        <v>7163026.5747230221</v>
      </c>
      <c r="BC16" s="316">
        <f t="shared" si="157"/>
        <v>8773638.5288506709</v>
      </c>
      <c r="BD16" s="316">
        <f t="shared" si="157"/>
        <v>9201865.0138583388</v>
      </c>
      <c r="BE16" s="316">
        <f t="shared" si="157"/>
        <v>10889053.482494202</v>
      </c>
      <c r="BF16" s="316">
        <f t="shared" si="157"/>
        <v>11044006.724932967</v>
      </c>
      <c r="BG16" s="316">
        <f t="shared" si="157"/>
        <v>11322775.313937657</v>
      </c>
      <c r="BH16" s="316">
        <f t="shared" si="157"/>
        <v>13700067.83515607</v>
      </c>
      <c r="BI16" s="316">
        <f t="shared" si="157"/>
        <v>13876359.562293977</v>
      </c>
      <c r="BJ16" s="316">
        <f t="shared" si="157"/>
        <v>14008233.287935337</v>
      </c>
      <c r="BK16" s="316">
        <f t="shared" ref="BK16:BV16" si="158">BK12+BK15</f>
        <v>14066519.268985489</v>
      </c>
      <c r="BL16" s="316">
        <f t="shared" si="158"/>
        <v>14148351.766330587</v>
      </c>
      <c r="BM16" s="316">
        <f t="shared" si="158"/>
        <v>15255722.874742385</v>
      </c>
      <c r="BN16" s="316">
        <f t="shared" si="158"/>
        <v>15782777.744142529</v>
      </c>
      <c r="BO16" s="316">
        <f t="shared" si="158"/>
        <v>16594847.50800764</v>
      </c>
      <c r="BP16" s="316">
        <f t="shared" si="158"/>
        <v>15773361.086634073</v>
      </c>
      <c r="BQ16" s="316">
        <f t="shared" si="158"/>
        <v>14915721.296038006</v>
      </c>
      <c r="BR16" s="316">
        <f t="shared" si="158"/>
        <v>13912341.535377886</v>
      </c>
      <c r="BS16" s="211">
        <f t="shared" si="158"/>
        <v>13105788.283686958</v>
      </c>
      <c r="BT16" s="316">
        <f t="shared" si="158"/>
        <v>12849124.142053897</v>
      </c>
      <c r="BU16" s="316">
        <f t="shared" si="158"/>
        <v>11968566.55696553</v>
      </c>
      <c r="BV16" s="316">
        <f t="shared" si="158"/>
        <v>11103484.715210384</v>
      </c>
      <c r="BW16" s="316">
        <f t="shared" ref="BW16:CE16" si="159">BW12+BW15</f>
        <v>9672875.6486905534</v>
      </c>
      <c r="BX16" s="316">
        <f t="shared" si="159"/>
        <v>8424179.2013382521</v>
      </c>
      <c r="BY16" s="316">
        <f t="shared" si="159"/>
        <v>7115445.2348200558</v>
      </c>
      <c r="BZ16" s="316">
        <f t="shared" si="159"/>
        <v>6388304.2134379996</v>
      </c>
      <c r="CA16" s="316">
        <f t="shared" si="159"/>
        <v>5871468.5486410065</v>
      </c>
      <c r="CB16" s="316">
        <f t="shared" si="159"/>
        <v>4989393.8313679928</v>
      </c>
      <c r="CC16" s="316">
        <f t="shared" si="159"/>
        <v>3974227.0832869005</v>
      </c>
      <c r="CD16" s="316">
        <f t="shared" si="159"/>
        <v>3118545.401036018</v>
      </c>
      <c r="CE16" s="316">
        <f t="shared" si="159"/>
        <v>2443375.4717526156</v>
      </c>
      <c r="CF16" s="316">
        <f t="shared" ref="CF16:CQ16" si="160">CF12+CF15</f>
        <v>1705829.0109646246</v>
      </c>
      <c r="CG16" s="316">
        <f t="shared" si="160"/>
        <v>859087.14882571762</v>
      </c>
      <c r="CH16" s="316">
        <f t="shared" si="160"/>
        <v>-348875.77763102809</v>
      </c>
      <c r="CI16" s="316">
        <f t="shared" si="160"/>
        <v>-1771056.5737650997</v>
      </c>
      <c r="CJ16" s="316">
        <f t="shared" si="160"/>
        <v>-2994294.4640886197</v>
      </c>
      <c r="CK16" s="316">
        <f t="shared" si="160"/>
        <v>-4341748.2954874979</v>
      </c>
      <c r="CL16" s="316">
        <f t="shared" si="160"/>
        <v>-5156680.2704392215</v>
      </c>
      <c r="CM16" s="316">
        <f t="shared" si="160"/>
        <v>-5931056.635073279</v>
      </c>
      <c r="CN16" s="316">
        <f t="shared" si="160"/>
        <v>-5859054.1643947512</v>
      </c>
      <c r="CO16" s="316">
        <f t="shared" si="160"/>
        <v>-5966108.0651336983</v>
      </c>
      <c r="CP16" s="316">
        <f t="shared" si="160"/>
        <v>-5769943.9713364309</v>
      </c>
      <c r="CQ16" s="214">
        <f t="shared" si="160"/>
        <v>-5460442.013031844</v>
      </c>
      <c r="CR16" s="214">
        <f t="shared" ref="CR16:DC16" si="161">CR12+CR15</f>
        <v>-5352586.2702974845</v>
      </c>
      <c r="CS16" s="214">
        <f t="shared" si="161"/>
        <v>-4974835.3772194339</v>
      </c>
      <c r="CT16" s="214">
        <f t="shared" si="161"/>
        <v>-5094123.9781206613</v>
      </c>
      <c r="CU16" s="214">
        <f t="shared" si="161"/>
        <v>-5047344.2152046422</v>
      </c>
      <c r="CV16" s="214">
        <f t="shared" si="161"/>
        <v>-4897834.4881802034</v>
      </c>
      <c r="CW16" s="214">
        <f t="shared" si="161"/>
        <v>-4937835.3111310722</v>
      </c>
      <c r="CX16" s="214">
        <f t="shared" si="161"/>
        <v>-4605640.3598445039</v>
      </c>
      <c r="CY16" s="214">
        <f t="shared" si="161"/>
        <v>-4047410.2732931189</v>
      </c>
      <c r="CZ16" s="214">
        <f t="shared" si="161"/>
        <v>-3883149.3636549432</v>
      </c>
      <c r="DA16" s="214">
        <f t="shared" si="161"/>
        <v>-3424168.7871760963</v>
      </c>
      <c r="DB16" s="214">
        <f t="shared" si="161"/>
        <v>-2897403.1404319354</v>
      </c>
      <c r="DC16" s="214">
        <f t="shared" si="161"/>
        <v>-2329384.0695028463</v>
      </c>
      <c r="DD16" s="214">
        <f t="shared" ref="DD16:DL16" si="162">DD12+DD15</f>
        <v>-2122104.7745180153</v>
      </c>
      <c r="DE16" s="214">
        <f t="shared" si="162"/>
        <v>-1888560.24982631</v>
      </c>
      <c r="DF16" s="214">
        <f t="shared" si="162"/>
        <v>-1776468.5483513093</v>
      </c>
      <c r="DG16" s="214">
        <f t="shared" si="162"/>
        <v>-1778175.6558189308</v>
      </c>
      <c r="DH16" s="214">
        <f t="shared" si="162"/>
        <v>-1792124.4262816345</v>
      </c>
      <c r="DI16" s="214">
        <f t="shared" si="162"/>
        <v>-1686032.8895560431</v>
      </c>
      <c r="DJ16" s="214">
        <f t="shared" si="162"/>
        <v>-1471699.3393861761</v>
      </c>
      <c r="DK16" s="214">
        <f t="shared" si="162"/>
        <v>-1091017.9661162964</v>
      </c>
      <c r="DL16" s="214">
        <f t="shared" si="162"/>
        <v>-856766.38254726981</v>
      </c>
      <c r="DM16" s="214">
        <f t="shared" ref="DM16:DO16" si="163">DM12+DM15</f>
        <v>-426215.40215193632</v>
      </c>
      <c r="DN16" s="214">
        <f t="shared" si="163"/>
        <v>-9237.8178676555599</v>
      </c>
      <c r="DO16" s="214">
        <f t="shared" si="163"/>
        <v>436075.19290082488</v>
      </c>
      <c r="DP16" s="214">
        <f t="shared" ref="DP16:EM16" si="164">DP12+DP15</f>
        <v>1021150.4321717782</v>
      </c>
      <c r="DQ16" s="214">
        <f t="shared" si="164"/>
        <v>1276062.0489231471</v>
      </c>
      <c r="DR16" s="214">
        <f t="shared" si="164"/>
        <v>1380777.1723229303</v>
      </c>
      <c r="DS16" s="214">
        <f t="shared" si="164"/>
        <v>1304397.057727597</v>
      </c>
      <c r="DT16" s="214">
        <f t="shared" si="164"/>
        <v>1359361.11609779</v>
      </c>
      <c r="DU16" s="214">
        <f t="shared" si="164"/>
        <v>1311184.0016702274</v>
      </c>
      <c r="DV16" s="214">
        <f t="shared" si="164"/>
        <v>1493847.162033431</v>
      </c>
      <c r="DW16" s="214">
        <f t="shared" si="164"/>
        <v>1827720.6662726349</v>
      </c>
      <c r="DX16" s="214">
        <f t="shared" si="164"/>
        <v>1789065.0051682673</v>
      </c>
      <c r="DY16" s="214">
        <f t="shared" si="164"/>
        <v>1864154.4339021863</v>
      </c>
      <c r="DZ16" s="214">
        <f t="shared" si="164"/>
        <v>1962135.5721539261</v>
      </c>
      <c r="EA16" s="214">
        <f t="shared" si="164"/>
        <v>2019213.2388815649</v>
      </c>
      <c r="EB16" s="214">
        <f t="shared" si="164"/>
        <v>1965005.4292686339</v>
      </c>
      <c r="EC16" s="214">
        <f t="shared" si="164"/>
        <v>1866899.1872591509</v>
      </c>
      <c r="ED16" s="214">
        <f t="shared" si="164"/>
        <v>1560942.1808810001</v>
      </c>
      <c r="EE16" s="214">
        <f t="shared" si="164"/>
        <v>1275851.1214899397</v>
      </c>
      <c r="EF16" s="214">
        <f t="shared" si="164"/>
        <v>1100699.5174332489</v>
      </c>
      <c r="EG16" s="214">
        <f t="shared" si="164"/>
        <v>889579.82282258838</v>
      </c>
      <c r="EH16" s="214">
        <f t="shared" si="164"/>
        <v>932783.07646989508</v>
      </c>
      <c r="EI16" s="214">
        <f t="shared" si="164"/>
        <v>947802.35766188032</v>
      </c>
      <c r="EJ16" s="214">
        <f t="shared" si="164"/>
        <v>785816.93984544091</v>
      </c>
      <c r="EK16" s="214">
        <f t="shared" si="164"/>
        <v>559848.45763214002</v>
      </c>
      <c r="EL16" s="214">
        <f t="shared" si="164"/>
        <v>474274.14031010465</v>
      </c>
      <c r="EM16" s="214">
        <f t="shared" si="164"/>
        <v>458935.51654494985</v>
      </c>
      <c r="EN16" s="214">
        <f t="shared" ref="EN16:EY16" si="165">EN12+EN15</f>
        <v>275435.80960356229</v>
      </c>
      <c r="EO16" s="214">
        <f t="shared" si="165"/>
        <v>71946.802359015841</v>
      </c>
      <c r="EP16" s="214">
        <f t="shared" si="165"/>
        <v>-273223.99542289547</v>
      </c>
      <c r="EQ16" s="214">
        <f t="shared" si="165"/>
        <v>-585730.24596167123</v>
      </c>
      <c r="ER16" s="214">
        <f t="shared" si="165"/>
        <v>-774841.64838250878</v>
      </c>
      <c r="ES16" s="214">
        <f t="shared" si="165"/>
        <v>-984261.43505980424</v>
      </c>
      <c r="ET16" s="214">
        <f t="shared" si="165"/>
        <v>-1072941.9062419825</v>
      </c>
      <c r="EU16" s="214">
        <f t="shared" si="165"/>
        <v>-1071972.2146398495</v>
      </c>
      <c r="EV16" s="214">
        <f t="shared" si="165"/>
        <v>-1099236.9620889679</v>
      </c>
      <c r="EW16" s="214">
        <f t="shared" si="165"/>
        <v>-1098290.4013511944</v>
      </c>
      <c r="EX16" s="214">
        <f t="shared" si="165"/>
        <v>-1111090.6865216845</v>
      </c>
      <c r="EY16" s="214">
        <f t="shared" si="165"/>
        <v>-1012561.509272985</v>
      </c>
      <c r="EZ16" s="214">
        <f t="shared" ref="EZ16:FK16" si="166">EZ12+EZ15</f>
        <v>-750266.66744740028</v>
      </c>
      <c r="FA16" s="214">
        <f t="shared" si="166"/>
        <v>-571609.1309235472</v>
      </c>
      <c r="FB16" s="214">
        <f t="shared" si="166"/>
        <v>-509893.98547934741</v>
      </c>
      <c r="FC16" s="214">
        <f t="shared" si="166"/>
        <v>-606656.68177439459</v>
      </c>
      <c r="FD16" s="214">
        <f t="shared" si="166"/>
        <v>-689531.86085039983</v>
      </c>
      <c r="FE16" s="214">
        <f t="shared" si="166"/>
        <v>-734447.76511087688</v>
      </c>
      <c r="FF16" s="214">
        <f t="shared" si="166"/>
        <v>-698492.01436100609</v>
      </c>
      <c r="FG16" s="214">
        <f t="shared" si="166"/>
        <v>-587529.93382117688</v>
      </c>
      <c r="FH16" s="214">
        <f t="shared" si="166"/>
        <v>-463713.73478805099</v>
      </c>
      <c r="FI16" s="214">
        <f t="shared" si="166"/>
        <v>-326075.30965336045</v>
      </c>
      <c r="FJ16" s="214">
        <f t="shared" si="166"/>
        <v>-201833.79683379608</v>
      </c>
      <c r="FK16" s="214">
        <f t="shared" si="166"/>
        <v>-11518.015342317487</v>
      </c>
      <c r="FL16" s="209" t="s">
        <v>286</v>
      </c>
      <c r="FM16" s="132"/>
    </row>
    <row r="17" spans="1:169" ht="32.25" customHeight="1" x14ac:dyDescent="0.2">
      <c r="A17" s="137">
        <f t="shared" si="0"/>
        <v>-9</v>
      </c>
      <c r="B17" s="138" t="s">
        <v>245</v>
      </c>
      <c r="C17" s="295"/>
      <c r="D17" s="296"/>
      <c r="E17" s="296"/>
      <c r="F17" s="296"/>
      <c r="G17" s="296"/>
      <c r="H17" s="296"/>
      <c r="I17" s="296"/>
      <c r="J17" s="296"/>
      <c r="K17" s="296"/>
      <c r="L17" s="296"/>
      <c r="M17" s="296"/>
      <c r="N17" s="296"/>
      <c r="O17" s="318" t="str">
        <f>IF('PS INPUT'!D7=1,"",'PS INPUT'!D40)</f>
        <v/>
      </c>
      <c r="P17" s="318" t="str">
        <f>IF('PS INPUT'!E7=1,"",'PS INPUT'!E40)</f>
        <v/>
      </c>
      <c r="Q17" s="318" t="str">
        <f>IF('PS INPUT'!F7=1,"",'PS INPUT'!F40)</f>
        <v/>
      </c>
      <c r="R17" s="318" t="str">
        <f>IF('PS INPUT'!G7=1,"",'PS INPUT'!G40)</f>
        <v/>
      </c>
      <c r="S17" s="318" t="str">
        <f>IF('PS INPUT'!H7=1,"",'PS INPUT'!H40)</f>
        <v/>
      </c>
      <c r="T17" s="318" t="str">
        <f>IF('PS INPUT'!I7=1,"",'PS INPUT'!I40)</f>
        <v/>
      </c>
      <c r="U17" s="318" t="str">
        <f>IF('PS INPUT'!J7=1,"",'PS INPUT'!J40)</f>
        <v/>
      </c>
      <c r="V17" s="318" t="str">
        <f>IF('PS INPUT'!K7=1,"",'PS INPUT'!K40)</f>
        <v/>
      </c>
      <c r="W17" s="318" t="str">
        <f>IF('PS INPUT'!L7=1,"",'PS INPUT'!L40)</f>
        <v/>
      </c>
      <c r="X17" s="318" t="str">
        <f>IF('PS INPUT'!M7=1,"",'PS INPUT'!M40)</f>
        <v/>
      </c>
      <c r="Y17" s="318" t="str">
        <f>IF('PS INPUT'!N7=1,"",'PS INPUT'!N40)</f>
        <v/>
      </c>
      <c r="Z17" s="318" t="str">
        <f>IF('PS INPUT'!O7=1,"",'PS INPUT'!O40)</f>
        <v/>
      </c>
      <c r="AA17" s="318" t="str">
        <f>IF('PS INPUT'!P7=1,"",'PS INPUT'!P40)</f>
        <v/>
      </c>
      <c r="AB17" s="318" t="str">
        <f>IF('PS INPUT'!Q7=1,"",'PS INPUT'!Q40)</f>
        <v/>
      </c>
      <c r="AC17" s="318" t="str">
        <f>IF('PS INPUT'!R7=1,"",'PS INPUT'!R40)</f>
        <v/>
      </c>
      <c r="AD17" s="318" t="str">
        <f>IF('PS INPUT'!S7=1,"",'PS INPUT'!S40)</f>
        <v/>
      </c>
      <c r="AE17" s="318" t="str">
        <f>IF('PS INPUT'!T7=1,"",'PS INPUT'!T40)</f>
        <v/>
      </c>
      <c r="AF17" s="318" t="str">
        <f>IF('PS INPUT'!U7=1,"",'PS INPUT'!U40)</f>
        <v/>
      </c>
      <c r="AG17" s="318" t="str">
        <f>IF('PS INPUT'!V7=1,"",'PS INPUT'!V40)</f>
        <v/>
      </c>
      <c r="AH17" s="318" t="str">
        <f>IF('PS INPUT'!W7=1,"",'PS INPUT'!W40)</f>
        <v/>
      </c>
      <c r="AI17" s="318" t="str">
        <f>IF('PS INPUT'!X7=1,"",'PS INPUT'!X40)</f>
        <v/>
      </c>
      <c r="AJ17" s="318" t="str">
        <f>IF('PS INPUT'!Y7=1,"",'PS INPUT'!Y40)</f>
        <v/>
      </c>
      <c r="AK17" s="318" t="str">
        <f>IF('PS INPUT'!Z7=1,"",'PS INPUT'!Z40)</f>
        <v/>
      </c>
      <c r="AL17" s="318" t="str">
        <f>IF('PS INPUT'!AA7=1,"",'PS INPUT'!AA40)</f>
        <v/>
      </c>
      <c r="AM17" s="318" t="str">
        <f>IF('PS INPUT'!AB7=1,"",'PS INPUT'!AB40)</f>
        <v/>
      </c>
      <c r="AN17" s="318" t="str">
        <f>IF('PS INPUT'!AC7=1,"",'PS INPUT'!AC40)</f>
        <v/>
      </c>
      <c r="AO17" s="318" t="str">
        <f>IF('PS INPUT'!AD7=1,"",'PS INPUT'!AD40)</f>
        <v/>
      </c>
      <c r="AP17" s="318" t="str">
        <f>IF('PS INPUT'!AE7=1,"",'PS INPUT'!AE40)</f>
        <v/>
      </c>
      <c r="AQ17" s="318" t="str">
        <f>IF('PS INPUT'!AF7=1,"",'PS INPUT'!AF40)</f>
        <v/>
      </c>
      <c r="AR17" s="318" t="str">
        <f>IF('PS INPUT'!AG7=1,"",'PS INPUT'!AG40)</f>
        <v/>
      </c>
      <c r="AS17" s="318" t="str">
        <f>IF('PS INPUT'!AH7=1,"",'PS INPUT'!AH40)</f>
        <v/>
      </c>
      <c r="AT17" s="318" t="str">
        <f>IF('PS INPUT'!AI7=1,"",'PS INPUT'!AI40)</f>
        <v/>
      </c>
      <c r="AU17" s="318" t="str">
        <f>IF('PS INPUT'!AJ7=1,"",'PS INPUT'!AJ40)</f>
        <v/>
      </c>
      <c r="AV17" s="318" t="str">
        <f>IF('PS INPUT'!AK7=1,"",'PS INPUT'!AK40)</f>
        <v/>
      </c>
      <c r="AW17" s="318" t="str">
        <f>IF('PS INPUT'!AL7=1,"",'PS INPUT'!AL40)</f>
        <v/>
      </c>
      <c r="AX17" s="318" t="str">
        <f>IF('PS INPUT'!AM7=1,"",'PS INPUT'!AM40)</f>
        <v/>
      </c>
      <c r="AY17" s="318" t="str">
        <f>IF('PS INPUT'!AN7=1,"",'PS INPUT'!AN40)</f>
        <v/>
      </c>
      <c r="AZ17" s="318" t="str">
        <f>IF('PS INPUT'!AO7=1,"",'PS INPUT'!AO40)</f>
        <v/>
      </c>
      <c r="BA17" s="318" t="str">
        <f>IF('PS INPUT'!AP7=1,"",'PS INPUT'!AP40)</f>
        <v/>
      </c>
      <c r="BB17" s="318" t="str">
        <f>IF('PS INPUT'!AQ7=1,"",'PS INPUT'!AQ40)</f>
        <v/>
      </c>
      <c r="BC17" s="318" t="str">
        <f>IF('PS INPUT'!AR7=1,"",'PS INPUT'!AR40)</f>
        <v/>
      </c>
      <c r="BD17" s="318" t="str">
        <f>IF('PS INPUT'!AS7=1,"",'PS INPUT'!AS40)</f>
        <v/>
      </c>
      <c r="BE17" s="318" t="str">
        <f>IF('PS INPUT'!AT7=1,"",'PS INPUT'!AT40)</f>
        <v/>
      </c>
      <c r="BF17" s="318" t="str">
        <f>IF('PS INPUT'!AU7=1,"",'PS INPUT'!AU40)</f>
        <v/>
      </c>
      <c r="BG17" s="318" t="str">
        <f>IF('PS INPUT'!AV7=1,"",'PS INPUT'!AV40)</f>
        <v/>
      </c>
      <c r="BH17" s="318" t="str">
        <f>IF('PS INPUT'!AW7=1,"",'PS INPUT'!AW40)</f>
        <v/>
      </c>
      <c r="BI17" s="318" t="str">
        <f>IF('PS INPUT'!AX7=1,"",'PS INPUT'!AX40)</f>
        <v/>
      </c>
      <c r="BJ17" s="318" t="str">
        <f>IF('PS INPUT'!AY7=1,"",'PS INPUT'!AY40)</f>
        <v/>
      </c>
      <c r="BK17" s="318" t="str">
        <f>IF('PS INPUT'!AZ7=1,"",'PS INPUT'!AZ40)</f>
        <v/>
      </c>
      <c r="BL17" s="318" t="str">
        <f>IF('PS INPUT'!BA7=1,"",'PS INPUT'!BA40)</f>
        <v/>
      </c>
      <c r="BM17" s="318" t="str">
        <f>IF('PS INPUT'!BB7=1,"",'PS INPUT'!BB40)</f>
        <v/>
      </c>
      <c r="BN17" s="318" t="str">
        <f>IF('PS INPUT'!BC7=1,"",'PS INPUT'!BC40)</f>
        <v/>
      </c>
      <c r="BO17" s="318" t="str">
        <f>IF('PS INPUT'!BD7=1,"",'PS INPUT'!BD40)</f>
        <v/>
      </c>
      <c r="BP17" s="318" t="str">
        <f>IF('PS INPUT'!BE7=1,"",'PS INPUT'!BE40)</f>
        <v/>
      </c>
      <c r="BQ17" s="318" t="str">
        <f>IF('PS INPUT'!BF7=1,"",'PS INPUT'!BF40)</f>
        <v/>
      </c>
      <c r="BR17" s="318" t="str">
        <f>IF('PS INPUT'!BG7=1,"",'PS INPUT'!BG40)</f>
        <v/>
      </c>
      <c r="BS17" s="318" t="str">
        <f>IF('PS INPUT'!BH7=1,"",'PS INPUT'!BH40)</f>
        <v/>
      </c>
      <c r="BT17" s="318" t="str">
        <f>IF('PS INPUT'!BI7=1,"",'PS INPUT'!BI40)</f>
        <v/>
      </c>
      <c r="BU17" s="318" t="str">
        <f>IF('PS INPUT'!BJ7=1,"",'PS INPUT'!BJ40)</f>
        <v/>
      </c>
      <c r="BV17" s="318" t="str">
        <f>IF('PS INPUT'!BK7=1,"",'PS INPUT'!BK40)</f>
        <v/>
      </c>
      <c r="BW17" s="318" t="str">
        <f>IF('PS INPUT'!BL7=1,"",'PS INPUT'!BL40)</f>
        <v/>
      </c>
      <c r="BX17" s="318" t="str">
        <f>IF('PS INPUT'!BM7=1,"",'PS INPUT'!BM40)</f>
        <v/>
      </c>
      <c r="BY17" s="318" t="str">
        <f>IF('PS INPUT'!BN7=1,"",'PS INPUT'!BN40)</f>
        <v/>
      </c>
      <c r="BZ17" s="318" t="str">
        <f>IF('PS INPUT'!BO7=1,"",'PS INPUT'!BO40)</f>
        <v/>
      </c>
      <c r="CA17" s="318" t="str">
        <f>IF('PS INPUT'!BP7=1,"",'PS INPUT'!BP40)</f>
        <v/>
      </c>
      <c r="CB17" s="318" t="str">
        <f>IF('PS INPUT'!BQ7=1,"",'PS INPUT'!BQ40)</f>
        <v/>
      </c>
      <c r="CC17" s="318" t="str">
        <f>IF('PS INPUT'!BR7=1,"",'PS INPUT'!BR40)</f>
        <v/>
      </c>
      <c r="CD17" s="318" t="str">
        <f>IF('PS INPUT'!BS7=1,"",'PS INPUT'!BS40)</f>
        <v/>
      </c>
      <c r="CE17" s="318" t="str">
        <f>IF('PS INPUT'!BT7=1,"",'PS INPUT'!BT40)</f>
        <v/>
      </c>
      <c r="CF17" s="318" t="str">
        <f>IF('PS INPUT'!BU7=1,"",'PS INPUT'!BU40)</f>
        <v/>
      </c>
      <c r="CG17" s="318" t="str">
        <f>IF('PS INPUT'!BV7=1,"",'PS INPUT'!BV40)</f>
        <v/>
      </c>
      <c r="CH17" s="318" t="str">
        <f>IF('PS INPUT'!BW7=1,"",'PS INPUT'!BW40)</f>
        <v/>
      </c>
      <c r="CI17" s="318" t="str">
        <f>IF('PS INPUT'!BX7=1,"",'PS INPUT'!BX40)</f>
        <v/>
      </c>
      <c r="CJ17" s="318" t="str">
        <f>IF('PS INPUT'!BY7=1,"",'PS INPUT'!BY40)</f>
        <v/>
      </c>
      <c r="CK17" s="318" t="str">
        <f>IF('PS INPUT'!BZ7=1,"",'PS INPUT'!BZ40)</f>
        <v/>
      </c>
      <c r="CL17" s="318" t="str">
        <f>IF('PS INPUT'!CA7=1,"",'PS INPUT'!CA40)</f>
        <v/>
      </c>
      <c r="CM17" s="318" t="str">
        <f>IF('PS INPUT'!CB7=1,"",'PS INPUT'!CB40)</f>
        <v/>
      </c>
      <c r="CN17" s="318" t="str">
        <f>IF('PS INPUT'!CC7=1,"",'PS INPUT'!CC40)</f>
        <v/>
      </c>
      <c r="CO17" s="318" t="str">
        <f>IF('PS INPUT'!CD7=1,"",'PS INPUT'!CD40)</f>
        <v/>
      </c>
      <c r="CP17" s="318" t="str">
        <f>IF('PS INPUT'!CE7=1,"",'PS INPUT'!CE40)</f>
        <v/>
      </c>
      <c r="CQ17" s="281" t="str">
        <f>IF('PS INPUT'!CF7=1,"",'PS INPUT'!CF40)</f>
        <v/>
      </c>
      <c r="CR17" s="281" t="str">
        <f>IF('PS INPUT'!CG7=1,"",'PS INPUT'!CG40)</f>
        <v/>
      </c>
      <c r="CS17" s="281" t="str">
        <f>IF('PS INPUT'!CH7=1,"",'PS INPUT'!CH40)</f>
        <v/>
      </c>
      <c r="CT17" s="281" t="str">
        <f>IF('PS INPUT'!CI7=1,"",'PS INPUT'!CI40)</f>
        <v/>
      </c>
      <c r="CU17" s="281" t="str">
        <f>IF('PS INPUT'!CJ7=1,"",'PS INPUT'!CJ40)</f>
        <v/>
      </c>
      <c r="CV17" s="281" t="str">
        <f>IF('PS INPUT'!CK7=1,"",'PS INPUT'!CK40)</f>
        <v/>
      </c>
      <c r="CW17" s="281" t="str">
        <f>IF('PS INPUT'!CL7=1,"",'PS INPUT'!CL40)</f>
        <v/>
      </c>
      <c r="CX17" s="281" t="str">
        <f>IF('PS INPUT'!CM7=1,"",'PS INPUT'!CM40)</f>
        <v/>
      </c>
      <c r="CY17" s="281" t="str">
        <f>IF('PS INPUT'!CN7=1,"",'PS INPUT'!CN40)</f>
        <v/>
      </c>
      <c r="CZ17" s="281" t="str">
        <f>IF('PS INPUT'!CO7=1,"",'PS INPUT'!CO40)</f>
        <v/>
      </c>
      <c r="DA17" s="281" t="str">
        <f>IF('PS INPUT'!CP7=1,"",'PS INPUT'!CP40)</f>
        <v/>
      </c>
      <c r="DB17" s="281" t="str">
        <f>IF('PS INPUT'!CQ7=1,"",'PS INPUT'!CQ40)</f>
        <v/>
      </c>
      <c r="DC17" s="281" t="str">
        <f>IF('PS INPUT'!CR7=1,"",'PS INPUT'!CR40)</f>
        <v/>
      </c>
      <c r="DD17" s="281" t="str">
        <f>IF('PS INPUT'!CS7=1,"",'PS INPUT'!CS40)</f>
        <v/>
      </c>
      <c r="DE17" s="281" t="str">
        <f>IF('PS INPUT'!CT7=1,"",'PS INPUT'!CT40)</f>
        <v/>
      </c>
      <c r="DF17" s="281" t="str">
        <f>IF('PS INPUT'!CU7=1,"",'PS INPUT'!CU40)</f>
        <v/>
      </c>
      <c r="DG17" s="281" t="str">
        <f>IF('PS INPUT'!CV7=1,"",'PS INPUT'!CV40)</f>
        <v/>
      </c>
      <c r="DH17" s="281" t="str">
        <f>IF('PS INPUT'!CW7=1,"",'PS INPUT'!CW40)</f>
        <v/>
      </c>
      <c r="DI17" s="281" t="str">
        <f>IF('PS INPUT'!CX7=1,"",'PS INPUT'!CX40)</f>
        <v/>
      </c>
      <c r="DJ17" s="281" t="str">
        <f>IF('PS INPUT'!CY7=1,"",'PS INPUT'!CY40)</f>
        <v/>
      </c>
      <c r="DK17" s="281" t="str">
        <f>IF('PS INPUT'!CZ7=1,"",'PS INPUT'!CZ40)</f>
        <v/>
      </c>
      <c r="DL17" s="281" t="str">
        <f>IF('PS INPUT'!DA7=1,"",'PS INPUT'!DA40)</f>
        <v/>
      </c>
      <c r="DM17" s="281" t="str">
        <f>IF('PS INPUT'!DB7=1,"",'PS INPUT'!DB40)</f>
        <v/>
      </c>
      <c r="DN17" s="281" t="str">
        <f>IF('PS INPUT'!DC7=1,"",'PS INPUT'!DC40)</f>
        <v/>
      </c>
      <c r="DO17" s="281" t="str">
        <f>IF('PS INPUT'!DD7=1,"",'PS INPUT'!DD40)</f>
        <v/>
      </c>
      <c r="DP17" s="281" t="str">
        <f>IF('PS INPUT'!DE7=1,"",'PS INPUT'!DE40)</f>
        <v/>
      </c>
      <c r="DQ17" s="281" t="str">
        <f>IF('PS INPUT'!DF7=1,"",'PS INPUT'!DF40)</f>
        <v/>
      </c>
      <c r="DR17" s="281" t="str">
        <f>IF('PS INPUT'!DG7=1,"",'PS INPUT'!DG40)</f>
        <v/>
      </c>
      <c r="DS17" s="281" t="str">
        <f>IF('PS INPUT'!DH7=1,"",'PS INPUT'!DH40)</f>
        <v/>
      </c>
      <c r="DT17" s="281" t="str">
        <f>IF('PS INPUT'!DI7=1,"",'PS INPUT'!DI40)</f>
        <v/>
      </c>
      <c r="DU17" s="281" t="str">
        <f>IF('PS INPUT'!DJ7=1,"",'PS INPUT'!DJ40)</f>
        <v/>
      </c>
      <c r="DV17" s="281" t="str">
        <f>IF('PS INPUT'!DK7=1,"",'PS INPUT'!DK40)</f>
        <v/>
      </c>
      <c r="DW17" s="281" t="str">
        <f>IF('PS INPUT'!DL7=1,"",'PS INPUT'!DL40)</f>
        <v/>
      </c>
      <c r="DX17" s="281" t="str">
        <f>IF('PS INPUT'!DM7=1,"",'PS INPUT'!DM40)</f>
        <v/>
      </c>
      <c r="DY17" s="281" t="str">
        <f>IF('PS INPUT'!DN7=1,"",'PS INPUT'!DN40)</f>
        <v/>
      </c>
      <c r="DZ17" s="281" t="str">
        <f>IF('PS INPUT'!DO7=1,"",'PS INPUT'!DO40)</f>
        <v/>
      </c>
      <c r="EA17" s="281" t="str">
        <f>IF('PS INPUT'!DP7=1,"",'PS INPUT'!DP40)</f>
        <v/>
      </c>
      <c r="EB17" s="281" t="str">
        <f>IF('PS INPUT'!DQ7=1,"",'PS INPUT'!DQ40)</f>
        <v/>
      </c>
      <c r="EC17" s="281" t="str">
        <f>IF('PS INPUT'!DR7=1,"",'PS INPUT'!DR40)</f>
        <v/>
      </c>
      <c r="ED17" s="281" t="str">
        <f>IF('PS INPUT'!DS7=1,"",'PS INPUT'!DS40)</f>
        <v/>
      </c>
      <c r="EE17" s="281" t="str">
        <f>IF('PS INPUT'!DT7=1,"",'PS INPUT'!DT40)</f>
        <v/>
      </c>
      <c r="EF17" s="281" t="str">
        <f>IF('PS INPUT'!DU7=1,"",'PS INPUT'!DU40)</f>
        <v/>
      </c>
      <c r="EG17" s="281" t="str">
        <f>IF('PS INPUT'!DV7=1,"",'PS INPUT'!DV40)</f>
        <v/>
      </c>
      <c r="EH17" s="281" t="str">
        <f>IF('PS INPUT'!DW7=1,"",'PS INPUT'!DW40)</f>
        <v/>
      </c>
      <c r="EI17" s="281" t="str">
        <f>IF('PS INPUT'!DX7=1,"",'PS INPUT'!DX40)</f>
        <v/>
      </c>
      <c r="EJ17" s="281" t="str">
        <f>IF('PS INPUT'!DY7=1,"",'PS INPUT'!DY40)</f>
        <v/>
      </c>
      <c r="EK17" s="281" t="str">
        <f>IF('PS INPUT'!DZ7=1,"",'PS INPUT'!DZ40)</f>
        <v/>
      </c>
      <c r="EL17" s="281" t="str">
        <f>IF('PS INPUT'!EA7=1,"",'PS INPUT'!EA40)</f>
        <v/>
      </c>
      <c r="EM17" s="281" t="str">
        <f>IF('PS INPUT'!EB7=1,"",'PS INPUT'!EB40)</f>
        <v/>
      </c>
      <c r="EN17" s="281" t="str">
        <f>IF('PS INPUT'!EC7=1,"",'PS INPUT'!EC40)</f>
        <v/>
      </c>
      <c r="EO17" s="281" t="str">
        <f>IF('PS INPUT'!ED7=1,"",'PS INPUT'!ED40)</f>
        <v/>
      </c>
      <c r="EP17" s="281" t="str">
        <f>IF('PS INPUT'!EE7=1,"",'PS INPUT'!EE40)</f>
        <v/>
      </c>
      <c r="EQ17" s="281" t="str">
        <f>IF('PS INPUT'!EF7=1,"",'PS INPUT'!EF40)</f>
        <v/>
      </c>
      <c r="ER17" s="281" t="str">
        <f>IF('PS INPUT'!EG7=1,"",'PS INPUT'!EG40)</f>
        <v/>
      </c>
      <c r="ES17" s="281" t="str">
        <f>IF('PS INPUT'!EH7=1,"",'PS INPUT'!EH40)</f>
        <v/>
      </c>
      <c r="ET17" s="281">
        <f>IF('PS INPUT'!EI7=1,"",'PS INPUT'!EI40)</f>
        <v>2788451.7437591045</v>
      </c>
      <c r="EU17" s="281">
        <f>IF('PS INPUT'!EJ7=1,"",'PS INPUT'!EJ40)</f>
        <v>3124655.843615179</v>
      </c>
      <c r="EV17" s="281">
        <f>IF('PS INPUT'!EK7=1,"",'PS INPUT'!EK40)</f>
        <v>3633059.6602211799</v>
      </c>
      <c r="EW17" s="281">
        <f>IF('PS INPUT'!EL7=1,"",'PS INPUT'!EL40)</f>
        <v>4238473.2706641275</v>
      </c>
      <c r="EX17" s="281">
        <f>IF('PS INPUT'!EM7=1,"",'PS INPUT'!EM40)</f>
        <v>4226571.3321368759</v>
      </c>
      <c r="EY17" s="281">
        <f>IF('PS INPUT'!EN7=1,"",'PS INPUT'!EN40)</f>
        <v>3347842.0256413016</v>
      </c>
      <c r="EZ17" s="281">
        <f>IF('PS INPUT'!EO7=1,"",'PS INPUT'!EO40)</f>
        <v>3097909.4866940761</v>
      </c>
      <c r="FA17" s="281">
        <f>IF('PS INPUT'!EP7=1,"",'PS INPUT'!EP40)</f>
        <v>2929944.1240056925</v>
      </c>
      <c r="FB17" s="281">
        <f>IF('PS INPUT'!EQ7=1,"",'PS INPUT'!EQ40)</f>
        <v>3342924.6592103532</v>
      </c>
      <c r="FC17" s="281">
        <f>IF('PS INPUT'!ER7=1,"",'PS INPUT'!ER40)</f>
        <v>3496604.1011077296</v>
      </c>
      <c r="FD17" s="281">
        <f>IF('PS INPUT'!ES7=1,"",'PS INPUT'!ES40)</f>
        <v>3073226.0507734795</v>
      </c>
      <c r="FE17" s="281">
        <f>IF('PS INPUT'!ET7=1,"",'PS INPUT'!ET40)</f>
        <v>3186458.3390215528</v>
      </c>
      <c r="FF17" s="281">
        <f>IF('PS INPUT'!EU7=1,"",'PS INPUT'!EU40)</f>
        <v>2745431.2731316318</v>
      </c>
      <c r="FG17" s="281">
        <f>IF('PS INPUT'!EV7=1,"",'PS INPUT'!EV40)</f>
        <v>3177429.311446256</v>
      </c>
      <c r="FH17" s="281">
        <f>IF('PS INPUT'!EW7=1,"",'PS INPUT'!EW40)</f>
        <v>3555240.9425288914</v>
      </c>
      <c r="FI17" s="281">
        <f>IF('PS INPUT'!EX7=1,"",'PS INPUT'!EX40)</f>
        <v>4234626.5329873692</v>
      </c>
      <c r="FJ17" s="281">
        <f>IF('PS INPUT'!EY7=1,"",'PS INPUT'!EY40)</f>
        <v>4204335.7735043475</v>
      </c>
      <c r="FK17" s="281">
        <f>IF('PS INPUT'!EZ7=1,"",'PS INPUT'!EZ40)</f>
        <v>3312043.7998421229</v>
      </c>
      <c r="FL17" s="209"/>
      <c r="FM17" s="132"/>
    </row>
    <row r="18" spans="1:169" ht="32.25" customHeight="1" x14ac:dyDescent="0.2">
      <c r="A18" s="137">
        <f t="shared" si="0"/>
        <v>-10</v>
      </c>
      <c r="B18" s="219" t="s">
        <v>288</v>
      </c>
      <c r="C18" s="297"/>
      <c r="D18" s="297"/>
      <c r="E18" s="297"/>
      <c r="F18" s="298"/>
      <c r="G18" s="298"/>
      <c r="H18" s="298"/>
      <c r="I18" s="298"/>
      <c r="J18" s="298"/>
      <c r="K18" s="298"/>
      <c r="L18" s="298"/>
      <c r="M18" s="298"/>
      <c r="N18" s="298"/>
      <c r="O18" s="162"/>
      <c r="P18" s="162"/>
      <c r="Q18" s="162"/>
      <c r="R18" s="162"/>
      <c r="S18" s="162"/>
      <c r="T18" s="162"/>
      <c r="U18" s="162"/>
      <c r="V18" s="162"/>
      <c r="W18" s="162"/>
      <c r="X18" s="162"/>
      <c r="Y18" s="162"/>
      <c r="Z18" s="162"/>
      <c r="AA18" s="162"/>
      <c r="AB18" s="162"/>
      <c r="AC18" s="162"/>
      <c r="AD18" s="162"/>
      <c r="AE18" s="162"/>
      <c r="AF18" s="162"/>
      <c r="AG18" s="163"/>
      <c r="AH18" s="162"/>
      <c r="AI18" s="162"/>
      <c r="AJ18" s="162"/>
      <c r="AK18" s="162"/>
      <c r="AL18" s="162"/>
      <c r="AM18" s="162"/>
      <c r="AN18" s="162"/>
      <c r="AO18" s="162"/>
      <c r="AP18" s="162"/>
      <c r="AQ18" s="162"/>
      <c r="AR18" s="162"/>
      <c r="AS18" s="162"/>
      <c r="AT18" s="162"/>
      <c r="AU18" s="162"/>
      <c r="AV18" s="167"/>
      <c r="AW18" s="167"/>
      <c r="AX18" s="167"/>
      <c r="AY18" s="167"/>
      <c r="AZ18" s="167"/>
      <c r="BA18" s="167"/>
      <c r="BB18" s="167"/>
      <c r="BC18" s="167"/>
      <c r="BD18" s="167"/>
      <c r="BE18" s="166">
        <v>75834</v>
      </c>
      <c r="BF18" s="167"/>
      <c r="BG18" s="167"/>
      <c r="BH18" s="167"/>
      <c r="BI18" s="167"/>
      <c r="BJ18" s="167"/>
      <c r="BK18" s="167"/>
      <c r="BL18" s="167"/>
      <c r="BM18" s="167"/>
      <c r="BN18" s="167"/>
      <c r="BO18" s="167"/>
      <c r="BP18" s="167"/>
      <c r="BQ18" s="167"/>
      <c r="BR18" s="167"/>
      <c r="BS18" s="167"/>
      <c r="BT18" s="167"/>
      <c r="BU18" s="167"/>
      <c r="BV18" s="167"/>
      <c r="BW18" s="167"/>
      <c r="BX18" s="167"/>
      <c r="BY18" s="167"/>
      <c r="BZ18" s="167"/>
      <c r="CA18" s="167"/>
      <c r="CB18" s="167"/>
      <c r="CC18" s="167"/>
      <c r="CD18" s="167"/>
      <c r="CE18" s="167"/>
      <c r="CF18" s="167"/>
      <c r="CG18" s="167"/>
      <c r="CH18" s="167"/>
      <c r="CI18" s="167"/>
      <c r="CJ18" s="167"/>
      <c r="CK18" s="167"/>
      <c r="CL18" s="167"/>
      <c r="CM18" s="167"/>
      <c r="CN18" s="167"/>
      <c r="CO18" s="167"/>
      <c r="CP18" s="167"/>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357"/>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225"/>
    </row>
    <row r="19" spans="1:169" ht="42" customHeight="1" x14ac:dyDescent="0.2">
      <c r="A19" s="137">
        <f t="shared" si="0"/>
        <v>-11</v>
      </c>
      <c r="B19" s="219" t="s">
        <v>289</v>
      </c>
      <c r="C19" s="297"/>
      <c r="D19" s="297"/>
      <c r="E19" s="297"/>
      <c r="F19" s="297"/>
      <c r="G19" s="297"/>
      <c r="H19" s="297"/>
      <c r="I19" s="297"/>
      <c r="J19" s="297"/>
      <c r="K19" s="297"/>
      <c r="L19" s="297"/>
      <c r="M19" s="297"/>
      <c r="N19" s="297"/>
      <c r="O19" s="138"/>
      <c r="P19" s="138"/>
      <c r="Q19" s="138"/>
      <c r="R19" s="138"/>
      <c r="S19" s="138"/>
      <c r="T19" s="138"/>
      <c r="U19" s="138"/>
      <c r="V19" s="138"/>
      <c r="W19" s="138"/>
      <c r="X19" s="319"/>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6">
        <v>6148</v>
      </c>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225"/>
    </row>
    <row r="20" spans="1:169" ht="32.25" customHeight="1" x14ac:dyDescent="0.2">
      <c r="A20" s="171"/>
      <c r="B20" s="172"/>
      <c r="C20" s="297"/>
      <c r="D20" s="297"/>
      <c r="E20" s="297"/>
      <c r="F20" s="297"/>
      <c r="G20" s="297"/>
      <c r="H20" s="297"/>
      <c r="I20" s="297"/>
      <c r="J20" s="297"/>
      <c r="K20" s="297"/>
      <c r="L20" s="297"/>
      <c r="M20" s="297"/>
      <c r="N20" s="297"/>
      <c r="O20" s="138"/>
      <c r="P20" s="138"/>
      <c r="Q20" s="138"/>
      <c r="R20" s="138"/>
      <c r="S20" s="138"/>
      <c r="T20" s="138"/>
      <c r="U20" s="138"/>
      <c r="V20" s="138"/>
      <c r="W20" s="138"/>
      <c r="X20" s="319"/>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6"/>
      <c r="BF20" s="167"/>
      <c r="BG20" s="167"/>
      <c r="BH20" s="167"/>
      <c r="BI20" s="167"/>
      <c r="BJ20" s="167"/>
      <c r="BK20" s="167"/>
      <c r="BL20" s="167"/>
      <c r="BM20" s="167"/>
      <c r="BN20" s="167"/>
      <c r="BO20" s="167"/>
      <c r="BP20" s="167"/>
      <c r="BQ20" s="167"/>
      <c r="BR20" s="167"/>
      <c r="BS20" s="167"/>
      <c r="BT20" s="167"/>
      <c r="BU20" s="167"/>
      <c r="BV20" s="167"/>
      <c r="BW20" s="167"/>
      <c r="BX20" s="167"/>
      <c r="BY20" s="167"/>
      <c r="BZ20" s="167"/>
      <c r="CA20" s="167"/>
      <c r="CB20" s="167"/>
      <c r="CC20" s="167"/>
      <c r="CD20" s="167"/>
      <c r="CE20" s="167"/>
      <c r="CF20" s="167"/>
      <c r="CG20" s="167"/>
      <c r="CH20" s="167"/>
      <c r="CI20" s="167"/>
      <c r="CJ20" s="167"/>
      <c r="CK20" s="167"/>
      <c r="CL20" s="167"/>
      <c r="CM20" s="167"/>
      <c r="CN20" s="167"/>
      <c r="CO20" s="167"/>
      <c r="CP20" s="167"/>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row>
    <row r="21" spans="1:169" ht="32.25" hidden="1" customHeight="1" outlineLevel="1" x14ac:dyDescent="0.2">
      <c r="A21" s="137"/>
      <c r="B21" s="138"/>
      <c r="C21" s="297"/>
      <c r="D21" s="297"/>
      <c r="E21" s="297"/>
      <c r="F21" s="299"/>
      <c r="G21" s="299"/>
      <c r="H21" s="299"/>
      <c r="I21" s="299"/>
      <c r="J21" s="299"/>
      <c r="K21" s="299"/>
      <c r="L21" s="299"/>
      <c r="M21" s="299"/>
      <c r="N21" s="299"/>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164"/>
      <c r="BM21" s="320"/>
      <c r="BN21" s="307"/>
      <c r="BO21" s="307"/>
      <c r="BP21" s="307"/>
      <c r="BQ21" s="164"/>
      <c r="BR21" s="320"/>
      <c r="BS21" s="307"/>
      <c r="BT21" s="307"/>
      <c r="BU21" s="307"/>
      <c r="BV21" s="307"/>
      <c r="BW21" s="307"/>
      <c r="BX21" s="307"/>
      <c r="BY21" s="307"/>
      <c r="BZ21" s="307"/>
      <c r="CA21" s="307"/>
      <c r="CB21" s="307"/>
      <c r="CC21" s="307"/>
      <c r="CD21" s="321"/>
      <c r="CE21" s="321"/>
      <c r="CF21" s="321"/>
      <c r="CG21" s="321"/>
      <c r="CH21" s="321"/>
      <c r="CI21" s="321"/>
      <c r="CJ21" s="321"/>
      <c r="CK21" s="321"/>
      <c r="CL21" s="321"/>
      <c r="CM21" s="307"/>
      <c r="CN21" s="307"/>
      <c r="CO21" s="307"/>
      <c r="CP21" s="307"/>
    </row>
    <row r="22" spans="1:169" ht="32.25" hidden="1" customHeight="1" outlineLevel="1" x14ac:dyDescent="0.2">
      <c r="A22" s="137"/>
      <c r="B22" s="138"/>
      <c r="C22" s="297"/>
      <c r="D22" s="297"/>
      <c r="E22" s="297"/>
      <c r="F22" s="295"/>
      <c r="G22" s="297"/>
      <c r="H22" s="297"/>
      <c r="I22" s="297"/>
      <c r="J22" s="297"/>
      <c r="K22" s="297"/>
      <c r="L22" s="297"/>
      <c r="M22" s="297"/>
      <c r="N22" s="297"/>
      <c r="O22" s="138"/>
      <c r="P22" s="138"/>
      <c r="Q22" s="138"/>
      <c r="R22" s="138"/>
      <c r="S22" s="138"/>
      <c r="T22" s="138"/>
      <c r="U22" s="138"/>
      <c r="V22" s="138"/>
      <c r="W22" s="138"/>
      <c r="X22" s="319"/>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6"/>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7"/>
      <c r="CC22" s="167"/>
      <c r="CD22" s="167"/>
      <c r="CE22" s="167"/>
      <c r="CF22" s="167"/>
      <c r="CG22" s="167"/>
      <c r="CH22" s="167"/>
      <c r="CI22" s="167"/>
      <c r="CJ22" s="167"/>
      <c r="CK22" s="167"/>
      <c r="CL22" s="167"/>
      <c r="CM22" s="167"/>
      <c r="CN22" s="167"/>
      <c r="CO22" s="167"/>
      <c r="CP22" s="167"/>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row>
    <row r="23" spans="1:169" hidden="1" outlineLevel="1" x14ac:dyDescent="0.2">
      <c r="B23" s="132" t="s">
        <v>384</v>
      </c>
      <c r="C23" s="300">
        <v>0</v>
      </c>
      <c r="D23" s="300">
        <v>0</v>
      </c>
      <c r="E23" s="300">
        <v>0</v>
      </c>
      <c r="F23" s="300">
        <v>37235.01</v>
      </c>
      <c r="G23" s="300">
        <v>33485.64</v>
      </c>
      <c r="H23" s="300">
        <v>37295.25</v>
      </c>
      <c r="I23" s="300">
        <v>110353.9</v>
      </c>
      <c r="J23" s="300">
        <v>31966.28</v>
      </c>
      <c r="K23" s="300">
        <v>42736.4</v>
      </c>
      <c r="L23" s="300">
        <v>31858.400000000001</v>
      </c>
      <c r="M23" s="300">
        <v>56450.63</v>
      </c>
      <c r="N23" s="300">
        <v>43911.48</v>
      </c>
      <c r="O23" s="322">
        <f>SUMIF(RevReqSumR!$B$12:$B$265,O$8,RevReqSumR!$W$12:$W$265)</f>
        <v>29751.360000000001</v>
      </c>
      <c r="P23" s="322">
        <f>SUMIF(RevReqSumR!$B$12:$B$265,P$8,RevReqSumR!$W$12:$W$265)</f>
        <v>21443.109999999997</v>
      </c>
      <c r="Q23" s="322">
        <f>SUMIF(RevReqSumR!$B$12:$B$265,Q$8,RevReqSumR!$W$12:$W$265)</f>
        <v>126110.45968535892</v>
      </c>
      <c r="R23" s="322">
        <f>SUMIF(RevReqSumR!$B$12:$B$265,R$8,RevReqSumR!$W$12:$W$265)</f>
        <v>61093.172883256047</v>
      </c>
      <c r="S23" s="322">
        <f>SUMIF(RevReqSumR!$B$12:$B$265,S$8,RevReqSumR!$W$12:$W$265)</f>
        <v>60932.281608967955</v>
      </c>
      <c r="T23" s="322">
        <f>SUMIF(RevReqSumR!$B$12:$B$265,T$8,RevReqSumR!$W$12:$W$265)</f>
        <v>-89961.367426738114</v>
      </c>
      <c r="U23" s="322">
        <f>SUMIF(RevReqSumR!$B$12:$B$265,U$8,RevReqSumR!$W$12:$W$265)</f>
        <v>224213.60341645201</v>
      </c>
      <c r="V23" s="322">
        <f>SUMIF(RevReqSumR!$B$12:$B$265,V$8,RevReqSumR!$W$12:$W$265)</f>
        <v>-343680.82998192124</v>
      </c>
      <c r="W23" s="322">
        <f>SUMIF(RevReqSumR!$B$12:$B$265,W$8,RevReqSumR!$W$12:$W$265)</f>
        <v>58501.925963003538</v>
      </c>
      <c r="X23" s="322">
        <f>SUMIF(RevReqSumR!$B$12:$B$265,X$8,RevReqSumR!$W$12:$W$265)</f>
        <v>72702.146104857267</v>
      </c>
      <c r="Y23" s="322">
        <f>SUMIF(RevReqSumR!$B$12:$B$265,Y$8,RevReqSumR!$W$12:$W$265)</f>
        <v>143720.56020467498</v>
      </c>
      <c r="Z23" s="322">
        <f>SUMIF(RevReqSumR!$B$12:$B$265,Z$8,RevReqSumR!$W$12:$W$265)</f>
        <v>63197.97857674479</v>
      </c>
      <c r="AA23" s="322">
        <f>SUMIF(RevReqSumR!$B$12:$B$265,AA$8,RevReqSumR!$W$12:$W$265)</f>
        <v>78150.363704510222</v>
      </c>
      <c r="AB23" s="322">
        <f>SUMIF(RevReqSumR!$B$12:$B$265,AB$8,RevReqSumR!$W$12:$W$265)</f>
        <v>-414007.87847178942</v>
      </c>
      <c r="AC23" s="322">
        <f>SUMIF(RevReqSumR!$B$12:$B$265,AC$8,RevReqSumR!$W$12:$W$265)</f>
        <v>181998.85128641187</v>
      </c>
      <c r="AD23" s="322">
        <f>SUMIF(RevReqSumR!$B$12:$B$265,AD$8,RevReqSumR!$W$12:$W$265)</f>
        <v>49175.783662008471</v>
      </c>
      <c r="AE23" s="322">
        <f>SUMIF(RevReqSumR!$B$12:$B$265,AE$8,RevReqSumR!$W$12:$W$265)</f>
        <v>45480.861975829932</v>
      </c>
      <c r="AF23" s="322">
        <f>SUMIF(RevReqSumR!$B$12:$B$265,AF$8,RevReqSumR!$W$12:$W$265)</f>
        <v>61110.132213987104</v>
      </c>
      <c r="AG23" s="322">
        <f>SUMIF(RevReqSumR!$B$12:$B$265,AG$8,RevReqSumR!$W$12:$W$265)</f>
        <v>-672970.86550387542</v>
      </c>
      <c r="AH23" s="322">
        <f>SUMIF(RevReqSumR!$B$12:$B$265,AH$8,RevReqSumR!$W$12:$W$265)</f>
        <v>50649.405116689159</v>
      </c>
      <c r="AI23" s="322">
        <f>SUMIF(RevReqSumR!$B$12:$B$265,AI$8,RevReqSumR!$W$12:$W$265)</f>
        <v>76558.752228019759</v>
      </c>
      <c r="AJ23" s="322">
        <f>SUMIF(RevReqSumR!$B$12:$B$265,AJ$8,RevReqSumR!$W$12:$W$265)</f>
        <v>53496.275821836083</v>
      </c>
      <c r="AK23" s="322">
        <f>SUMIF(RevReqSumR!$B$12:$B$265,AK$8,RevReqSumR!$W$12:$W$265)</f>
        <v>-327296.1560997545</v>
      </c>
      <c r="AL23" s="322">
        <f>SUMIF(RevReqSumR!$B$12:$B$265,AL$8,RevReqSumR!$W$12:$W$265)</f>
        <v>47456.864621573593</v>
      </c>
      <c r="AM23" s="322">
        <f>SUMIF(RevReqSumR!$B$12:$B$265,AM$8,RevReqSumR!$W$12:$W$265)</f>
        <v>47907.909497857443</v>
      </c>
      <c r="AN23" s="322">
        <f>SUMIF(RevReqSumR!$B$12:$B$265,AN$8,RevReqSumR!$W$12:$W$265)</f>
        <v>46384.819080413494</v>
      </c>
      <c r="AO23" s="322">
        <f>SUMIF(RevReqSumR!$B$12:$B$265,AO$8,RevReqSumR!$W$12:$W$265)</f>
        <v>281613.05389458215</v>
      </c>
      <c r="AP23" s="322">
        <f>SUMIF(RevReqSumR!$B$12:$B$265,AP$8,RevReqSumR!$W$12:$W$265)</f>
        <v>-302831.3087467677</v>
      </c>
      <c r="AQ23" s="322">
        <f>SUMIF(RevReqSumR!$B$12:$B$265,AQ$8,RevReqSumR!$W$12:$W$265)</f>
        <v>33882.808192071272</v>
      </c>
      <c r="AR23" s="322">
        <f>SUMIF(RevReqSumR!$B$12:$B$265,AR$8,RevReqSumR!$W$12:$W$265)</f>
        <v>51008.907636097167</v>
      </c>
      <c r="AS23" s="322">
        <f>SUMIF(RevReqSumR!$B$12:$B$265,AS$8,RevReqSumR!$W$12:$W$265)</f>
        <v>824704.29956496658</v>
      </c>
      <c r="AT23" s="322">
        <f>SUMIF(RevReqSumR!$B$12:$B$265,AT$8,RevReqSumR!$W$12:$W$265)</f>
        <v>331956.90037158644</v>
      </c>
      <c r="AU23" s="322">
        <f>SUMIF(RevReqSumR!$B$12:$B$265,AU$8,RevReqSumR!$W$12:$W$265)</f>
        <v>224141.87140032533</v>
      </c>
      <c r="AV23" s="322">
        <f>SUMIF(RevReqSumR!$B$12:$B$265,AV$8,RevReqSumR!$W$12:$W$265)</f>
        <v>188778.90237589204</v>
      </c>
      <c r="AW23" s="322">
        <f>SUMIF(RevReqSumR!$B$12:$B$265,AW$8,RevReqSumR!$W$12:$W$265)</f>
        <v>2807781.4183792756</v>
      </c>
      <c r="AX23" s="322">
        <f>SUMIF(RevReqSumR!$B$12:$B$265,AX$8,RevReqSumR!$W$12:$W$265)</f>
        <v>253173.47564114729</v>
      </c>
      <c r="AY23" s="322">
        <f>SUMIF(RevReqSumR!$B$12:$B$265,AY$8,RevReqSumR!$W$12:$W$265)</f>
        <v>180170.45333427645</v>
      </c>
      <c r="AZ23" s="322">
        <f>SUMIF(RevReqSumR!$B$12:$B$265,AZ$8,RevReqSumR!$W$12:$W$265)</f>
        <v>1296553.2399590702</v>
      </c>
      <c r="BA23" s="322">
        <f>SUMIF(RevReqSumR!$B$12:$B$265,BA$8,RevReqSumR!$W$12:$W$265)</f>
        <v>440804.69440827979</v>
      </c>
      <c r="BB23" s="322">
        <f>SUMIF(RevReqSumR!$B$12:$B$265,BB$8,RevReqSumR!$W$12:$W$265)</f>
        <v>337536.30463584792</v>
      </c>
      <c r="BC23" s="322">
        <f>SUMIF(RevReqSumR!$B$12:$B$265,BC$8,RevReqSumR!$W$12:$W$265)</f>
        <v>1606796.4145214753</v>
      </c>
      <c r="BD23" s="322">
        <f>SUMIF(RevReqSumR!$B$12:$B$265,BD$8,RevReqSumR!$W$12:$W$265)</f>
        <v>423922.40792840905</v>
      </c>
      <c r="BE23" s="322">
        <f>SUMIF(RevReqSumR!$B$12:$B$265,BE$8,RevReqSumR!$W$12:$W$265)</f>
        <v>1682377.6712234635</v>
      </c>
      <c r="BF23" s="322">
        <f>SUMIF(RevReqSumR!$B$12:$B$265,BF$8,RevReqSumR!$W$12:$W$265)</f>
        <v>488937.81381036335</v>
      </c>
      <c r="BG23" s="322">
        <f>SUMIF(RevReqSumR!$B$12:$B$265,BG$8,RevReqSumR!$W$12:$W$265)</f>
        <v>479455.97266837466</v>
      </c>
      <c r="BH23" s="322">
        <f>SUMIF(RevReqSumR!$B$12:$B$265,BH$8,RevReqSumR!$W$12:$W$265)</f>
        <v>2548172.3885602597</v>
      </c>
      <c r="BI23" s="322">
        <f>SUMIF(RevReqSumR!$B$12:$B$265,BI$8,RevReqSumR!$W$12:$W$265)</f>
        <v>346929.64289371506</v>
      </c>
      <c r="BJ23" s="322">
        <f>SUMIF(RevReqSumR!$B$12:$B$265,BJ$8,RevReqSumR!$W$12:$W$265)</f>
        <v>312007.68637154606</v>
      </c>
      <c r="BK23" s="322">
        <f>SUMIF(RevReqSumR!$B$12:$B$265,BK$8,RevReqSumR!$W$12:$W$265)</f>
        <v>250201.44951641551</v>
      </c>
      <c r="BL23" s="322">
        <f>SUMIF(RevReqSumR!$B$12:$B$265,BL$8,RevReqSumR!$W$12:$W$265)</f>
        <v>263634.86357315042</v>
      </c>
      <c r="BM23" s="322">
        <f>SUMIF(RevReqSumR!$B$12:$B$265,BM$8,RevReqSumR!$W$12:$W$265)</f>
        <v>1291411.2243512061</v>
      </c>
      <c r="BN23" s="322">
        <f>SUMIF(RevReqSumR!$B$12:$B$265,BN$8,RevReqSumR!$W$12:$W$265)</f>
        <v>687079.71547470405</v>
      </c>
      <c r="BO23" s="322">
        <f>SUMIF(RevReqSumR!$B$12:$B$265,BO$8,RevReqSumR!$W$12:$W$265)</f>
        <v>988616.14617434028</v>
      </c>
      <c r="BP23" s="322">
        <f>SUMIF(RevReqSumR!$B$12:$B$265,BP$8,RevReqSumR!$W$12:$W$265)</f>
        <v>848869.04391249467</v>
      </c>
      <c r="BQ23" s="322">
        <f>SUMIF(RevReqSumR!$B$12:$B$265,BQ$8,RevReqSumR!$W$12:$W$265)</f>
        <v>1221101.4457591011</v>
      </c>
      <c r="BR23" s="322">
        <f>SUMIF(RevReqSumR!$B$12:$B$265,BR$8,RevReqSumR!$W$12:$W$265)</f>
        <v>834066.5886998896</v>
      </c>
      <c r="BS23" s="322">
        <f>SUMIF(RevReqSumR!$B$12:$B$265,BS$8,RevReqSumR!$W$12:$W$265)</f>
        <v>704576.46512270882</v>
      </c>
      <c r="BT23" s="322">
        <f>SUMIF(RevReqSumR!$B$12:$B$265,BT$8,RevReqSumR!$W$12:$W$265)</f>
        <v>1169452.9914114303</v>
      </c>
      <c r="BU23" s="322">
        <f>SUMIF(RevReqSumR!$B$12:$B$265,BU$8,RevReqSumR!$W$12:$W$265)</f>
        <v>536218.1732863721</v>
      </c>
      <c r="BV23" s="322">
        <f>SUMIF(RevReqSumR!$B$12:$B$265,BV$8,RevReqSumR!$W$12:$W$265)</f>
        <v>650575.06217357935</v>
      </c>
      <c r="BW23" s="322">
        <f>SUMIF(RevReqSumR!$B$12:$B$265,BW$8,RevReqSumR!$W$12:$W$265)</f>
        <v>194395.88358328323</v>
      </c>
      <c r="BX23" s="322">
        <f>SUMIF(RevReqSumR!$B$12:$B$265,BX$8,RevReqSumR!$W$12:$W$265)</f>
        <v>246518.5343735558</v>
      </c>
      <c r="BY23" s="322">
        <f>SUMIF(RevReqSumR!$B$12:$B$265,BY$8,RevReqSumR!$W$12:$W$265)</f>
        <v>224530.63408967847</v>
      </c>
      <c r="BZ23" s="322">
        <f>SUMIF(RevReqSumR!$B$12:$B$265,BZ$8,RevReqSumR!$W$12:$W$265)</f>
        <v>640189.45843540109</v>
      </c>
      <c r="CA23" s="322">
        <f>SUMIF(RevReqSumR!$B$12:$B$265,CA$8,RevReqSumR!$W$12:$W$265)</f>
        <v>831246.42516239116</v>
      </c>
      <c r="CB23" s="322">
        <f>SUMIF(RevReqSumR!$B$12:$B$265,CB$8,RevReqSumR!$W$12:$W$265)</f>
        <v>764352.51526810252</v>
      </c>
      <c r="CC23" s="322">
        <f>SUMIF(RevReqSumR!$B$12:$B$265,CC$8,RevReqSumR!$W$12:$W$265)</f>
        <v>948118.91560336261</v>
      </c>
      <c r="CD23" s="322">
        <f>SUMIF(RevReqSumR!$B$12:$B$265,CD$8,RevReqSumR!$W$12:$W$265)</f>
        <v>885312.3999500582</v>
      </c>
      <c r="CE23" s="322">
        <f>SUMIF(RevReqSumR!$B$12:$B$265,CE$8,RevReqSumR!$W$12:$W$265)</f>
        <v>849504.40149631526</v>
      </c>
      <c r="CF23" s="322">
        <f>SUMIF(RevReqSumR!$B$12:$B$265,CF$8,RevReqSumR!$W$12:$W$265)</f>
        <v>682503.47287258785</v>
      </c>
      <c r="CG23" s="322">
        <f>SUMIF(RevReqSumR!$B$12:$B$265,CG$8,RevReqSumR!$W$12:$W$265)</f>
        <v>491362.71516782697</v>
      </c>
      <c r="CH23" s="322">
        <f>SUMIF(RevReqSumR!$B$12:$B$265,CH$8,RevReqSumR!$W$12:$W$265)</f>
        <v>255864.75470479403</v>
      </c>
      <c r="CI23" s="322">
        <f>SUMIF(RevReqSumR!$B$12:$B$265,CI$8,RevReqSumR!$W$12:$W$265)</f>
        <v>247750.8497124103</v>
      </c>
      <c r="CJ23" s="322">
        <f>SUMIF(RevReqSumR!$B$12:$B$265,CJ$8,RevReqSumR!$W$12:$W$265)</f>
        <v>283721.89201344724</v>
      </c>
      <c r="CK23" s="322">
        <f>SUMIF(RevReqSumR!$B$12:$B$265,CK$8,RevReqSumR!$W$12:$W$265)</f>
        <v>191294.16636909309</v>
      </c>
      <c r="CL23" s="322">
        <f>SUMIF(RevReqSumR!$B$12:$B$265,CL$8,RevReqSumR!$W$12:$W$265)</f>
        <v>480805.71478183224</v>
      </c>
      <c r="CM23" s="322">
        <f>SUMIF(RevReqSumR!$B$12:$B$265,CM$8,RevReqSumR!$W$12:$W$265)</f>
        <v>765945.08257364179</v>
      </c>
      <c r="CN23" s="322">
        <f>SUMIF(RevReqSumR!$B$12:$B$265,CN$8,RevReqSumR!$W$12:$W$265)</f>
        <v>619424.86608058156</v>
      </c>
      <c r="CO23" s="322">
        <f>SUMIF(RevReqSumR!$B$12:$B$265,CO$8,RevReqSumR!$W$12:$W$265)</f>
        <v>543051.45524204487</v>
      </c>
      <c r="CP23" s="322">
        <f>SUMIF(RevReqSumR!$B$12:$B$265,CP$8,RevReqSumR!$W$12:$W$265)</f>
        <v>836824.13655879698</v>
      </c>
      <c r="CQ23" s="282">
        <f>SUMIF(RevReqSumR!$B$12:$B$265,CQ$8,RevReqSumR!$W$12:$W$265)</f>
        <v>880318.22151780594</v>
      </c>
      <c r="CR23" s="282">
        <f>SUMIF(RevReqSumR!$B$12:$B$265,CR$8,RevReqSumR!$W$12:$W$265)</f>
        <v>264226.9352911266</v>
      </c>
      <c r="CS23" s="282">
        <f>SUMIF(RevReqSumR!$B$12:$B$265,CS$8,RevReqSumR!$W$12:$W$265)</f>
        <v>529590.43127436354</v>
      </c>
      <c r="CT23" s="282">
        <f>SUMIF(RevReqSumR!$B$12:$B$265,CT$8,RevReqSumR!$W$12:$W$265)</f>
        <v>38835.102656695875</v>
      </c>
      <c r="CU23" s="282">
        <f>SUMIF(RevReqSumR!$B$12:$B$265,CU$8,RevReqSumR!$W$12:$W$265)</f>
        <v>219390.33491663981</v>
      </c>
      <c r="CV23" s="282">
        <f>SUMIF(RevReqSumR!$B$12:$B$265,CV$8,RevReqSumR!$W$12:$W$265)</f>
        <v>280612.52421319613</v>
      </c>
      <c r="CW23" s="282">
        <f>SUMIF(RevReqSumR!$B$12:$B$265,CW$8,RevReqSumR!$W$12:$W$265)</f>
        <v>88716.391058424007</v>
      </c>
      <c r="CX23" s="282">
        <f>SUMIF(RevReqSumR!$B$12:$B$265,CX$8,RevReqSumR!$W$12:$W$265)</f>
        <v>449235.54635760217</v>
      </c>
      <c r="CY23" s="282">
        <f>SUMIF(RevReqSumR!$B$12:$B$265,CY$8,RevReqSumR!$W$12:$W$265)</f>
        <v>689747.28277135442</v>
      </c>
      <c r="CZ23" s="282">
        <f>SUMIF(RevReqSumR!$B$12:$B$265,CZ$8,RevReqSumR!$W$12:$W$265)</f>
        <v>310247.60393968888</v>
      </c>
      <c r="DA23" s="282">
        <f>SUMIF(RevReqSumR!$B$12:$B$265,DA$8,RevReqSumR!$W$12:$W$265)</f>
        <v>642555.14467424143</v>
      </c>
      <c r="DB23" s="282">
        <f>SUMIF(RevReqSumR!$B$12:$B$265,DB$8,RevReqSumR!$W$12:$W$265)</f>
        <v>713937.27011552162</v>
      </c>
      <c r="DC23" s="282">
        <f>SUMIF(RevReqSumR!$B$12:$B$265,DC$8,RevReqSumR!$W$12:$W$265)</f>
        <v>714672.68326852145</v>
      </c>
      <c r="DD23" s="282">
        <f>SUMIF(RevReqSumR!$B$12:$B$265,DD$8,RevReqSumR!$W$12:$W$265)</f>
        <v>422213.65954363975</v>
      </c>
      <c r="DE23" s="282">
        <f>SUMIF(RevReqSumR!$B$12:$B$265,DE$8,RevReqSumR!$W$12:$W$265)</f>
        <v>433639.68485688174</v>
      </c>
      <c r="DF23" s="282">
        <f>SUMIF(RevReqSumR!$B$12:$B$265,DF$8,RevReqSumR!$W$12:$W$265)</f>
        <v>340163.2195796356</v>
      </c>
      <c r="DG23" s="282">
        <f>SUMIF(RevReqSumR!$B$12:$B$265,DG$8,RevReqSumR!$W$12:$W$265)</f>
        <v>232631.63978386321</v>
      </c>
      <c r="DH23" s="282">
        <f>SUMIF(RevReqSumR!$B$12:$B$265,DH$8,RevReqSumR!$W$12:$W$265)</f>
        <v>197244.0347897436</v>
      </c>
      <c r="DI23" s="282">
        <f>SUMIF(RevReqSumR!$B$12:$B$265,DI$8,RevReqSumR!$W$12:$W$265)</f>
        <v>336132.60587259289</v>
      </c>
      <c r="DJ23" s="282">
        <f>SUMIF(RevReqSumR!$B$12:$B$265,DJ$8,RevReqSumR!$W$12:$W$265)</f>
        <v>412164.8378668009</v>
      </c>
      <c r="DK23" s="282">
        <f>SUMIF(RevReqSumR!$B$12:$B$265,DK$8,RevReqSumR!$W$12:$W$265)</f>
        <v>583564.13572318561</v>
      </c>
      <c r="DL23" s="282">
        <f>SUMIF(RevReqSumR!$B$12:$B$265,DL$8,RevReqSumR!$W$12:$W$265)</f>
        <v>481844.51538723242</v>
      </c>
      <c r="DM23" s="282">
        <f>SUMIF(RevReqSumR!$B$12:$B$265,DM$8,RevReqSumR!$W$12:$W$265)</f>
        <v>723243.95609270618</v>
      </c>
      <c r="DN23" s="282">
        <f>SUMIF(RevReqSumR!$B$12:$B$265,DN$8,RevReqSumR!$W$12:$W$265)</f>
        <v>687948.98917027086</v>
      </c>
      <c r="DO23" s="282">
        <f>SUMIF(RevReqSumR!$B$12:$B$265,DO$8,RevReqSumR!$W$12:$W$265)</f>
        <v>679864.25249729829</v>
      </c>
      <c r="DP23" s="282">
        <f>SUMIF(RevReqSumR!$B$12:$B$265,DP$8,RevReqSumR!$W$12:$W$265)</f>
        <v>796271.74206350336</v>
      </c>
      <c r="DQ23" s="282">
        <f>SUMIF(RevReqSumR!$B$12:$B$265,DQ$8,RevReqSumR!$W$12:$W$265)</f>
        <v>452770.11008938501</v>
      </c>
      <c r="DR23" s="282">
        <f>SUMIF(RevReqSumR!$B$12:$B$265,DR$8,RevReqSumR!$W$12:$W$265)</f>
        <v>341273.21652509714</v>
      </c>
      <c r="DS23" s="282">
        <f>SUMIF(RevReqSumR!$B$12:$B$265,DS$8,RevReqSumR!$W$12:$W$265)</f>
        <v>167870.99652529502</v>
      </c>
      <c r="DT23" s="282">
        <f>SUMIF(RevReqSumR!$B$12:$B$265,DT$8,RevReqSumR!$W$12:$W$265)</f>
        <v>262221.86253135587</v>
      </c>
      <c r="DU23" s="282">
        <f>SUMIF(RevReqSumR!$B$12:$B$265,DU$8,RevReqSumR!$W$12:$W$265)</f>
        <v>168913.12736177465</v>
      </c>
      <c r="DV23" s="282">
        <f>SUMIF(RevReqSumR!$B$12:$B$265,DV$8,RevReqSumR!$W$12:$W$265)</f>
        <v>382982.48731160787</v>
      </c>
      <c r="DW23" s="282">
        <f>SUMIF(RevReqSumR!$B$12:$B$265,DW$8,RevReqSumR!$W$12:$W$265)</f>
        <v>551464.94857862347</v>
      </c>
      <c r="DX23" s="282">
        <f>SUMIF(RevReqSumR!$B$12:$B$265,DX$8,RevReqSumR!$W$12:$W$265)</f>
        <v>446513.79828498291</v>
      </c>
      <c r="DY23" s="282">
        <f>SUMIF(RevReqSumR!$B$12:$B$265,DY$8,RevReqSumR!$W$12:$W$265)</f>
        <v>666660.44722906279</v>
      </c>
      <c r="DZ23" s="282">
        <f>SUMIF(RevReqSumR!$B$12:$B$265,DZ$8,RevReqSumR!$W$12:$W$265)</f>
        <v>711944.18868303206</v>
      </c>
      <c r="EA23" s="282">
        <f>SUMIF(RevReqSumR!$B$12:$B$265,EA$8,RevReqSumR!$W$12:$W$265)</f>
        <v>540317.77185784886</v>
      </c>
      <c r="EB23" s="282">
        <f>SUMIF(RevReqSumR!$B$12:$B$265,EB$8,RevReqSumR!$W$12:$W$265)</f>
        <v>389673.57071666117</v>
      </c>
      <c r="EC23" s="282">
        <f>SUMIF(RevReqSumR!$B$12:$B$265,EC$8,RevReqSumR!$W$12:$W$265)</f>
        <v>306804.53658028564</v>
      </c>
      <c r="ED23" s="282">
        <f>SUMIF(RevReqSumR!$B$12:$B$265,ED$8,RevReqSumR!$W$12:$W$265)</f>
        <v>155991.92745520736</v>
      </c>
      <c r="EE23" s="282">
        <f>SUMIF(RevReqSumR!$B$12:$B$265,EE$8,RevReqSumR!$W$12:$W$265)</f>
        <v>193064.06182556011</v>
      </c>
      <c r="EF23" s="282">
        <f>SUMIF(RevReqSumR!$B$12:$B$265,EF$8,RevReqSumR!$W$12:$W$265)</f>
        <v>244376.89908584772</v>
      </c>
      <c r="EG23" s="282">
        <f>SUMIF(RevReqSumR!$B$12:$B$265,EG$8,RevReqSumR!$W$12:$W$265)</f>
        <v>231346.01984280557</v>
      </c>
      <c r="EH23" s="282">
        <f>SUMIF(RevReqSumR!$B$12:$B$265,EH$8,RevReqSumR!$W$12:$W$265)</f>
        <v>413976.69053080207</v>
      </c>
      <c r="EI23" s="282">
        <f>SUMIF(RevReqSumR!$B$12:$B$265,EI$8,RevReqSumR!$W$12:$W$265)</f>
        <v>550174.55610828591</v>
      </c>
      <c r="EJ23" s="282">
        <f>SUMIF(RevReqSumR!$B$12:$B$265,EJ$8,RevReqSumR!$W$12:$W$265)</f>
        <v>439823.74167447025</v>
      </c>
      <c r="EK23" s="282">
        <f>SUMIF(RevReqSumR!$B$12:$B$265,EK$8,RevReqSumR!$W$12:$W$265)</f>
        <v>563532.49181983294</v>
      </c>
      <c r="EL23" s="282">
        <f>SUMIF(RevReqSumR!$B$12:$B$265,EL$8,RevReqSumR!$W$12:$W$265)</f>
        <v>628516.68117059593</v>
      </c>
      <c r="EM23" s="282">
        <f>SUMIF(RevReqSumR!$B$12:$B$265,EM$8,RevReqSumR!$W$12:$W$265)</f>
        <v>575074.76590097137</v>
      </c>
      <c r="EN23" s="282">
        <f>SUMIF(RevReqSumR!$B$12:$B$265,EN$8,RevReqSumR!$W$12:$W$265)</f>
        <v>340720.47494614514</v>
      </c>
      <c r="EO23" s="282">
        <f>SUMIF(RevReqSumR!$B$12:$B$265,EO$8,RevReqSumR!$W$12:$W$265)</f>
        <v>306185.44196811045</v>
      </c>
      <c r="EP23" s="282">
        <f>SUMIF(RevReqSumR!$B$12:$B$265,EP$8,RevReqSumR!$W$12:$W$265)</f>
        <v>233413.9976954005</v>
      </c>
      <c r="EQ23" s="282">
        <f>SUMIF(RevReqSumR!$B$12:$B$265,EQ$8,RevReqSumR!$W$12:$W$265)</f>
        <v>156822.12198892405</v>
      </c>
      <c r="ER23" s="282">
        <f>SUMIF(RevReqSumR!$B$12:$B$265,ER$8,RevReqSumR!$W$12:$W$265)</f>
        <v>235200.46775896879</v>
      </c>
      <c r="ES23" s="282">
        <f>SUMIF(RevReqSumR!$B$12:$B$265,ES$8,RevReqSumR!$W$12:$W$265)</f>
        <v>222192.83369417052</v>
      </c>
      <c r="ET23" s="282">
        <f>SUMIF(RevReqSumR!$B$12:$B$265,ET$8,RevReqSumR!$W$12:$W$265)</f>
        <v>303708.20798261894</v>
      </c>
      <c r="EU23" s="282">
        <f>SUMIF(RevReqSumR!$B$12:$B$265,EU$8,RevReqSumR!$W$12:$W$265)</f>
        <v>440508.85469982517</v>
      </c>
      <c r="EV23" s="282">
        <f>SUMIF(RevReqSumR!$B$12:$B$265,EV$8,RevReqSumR!$W$12:$W$265)</f>
        <v>483472.59137628059</v>
      </c>
      <c r="EW23" s="282">
        <f>SUMIF(RevReqSumR!$B$12:$B$265,EW$8,RevReqSumR!$W$12:$W$265)</f>
        <v>596463.43556287908</v>
      </c>
      <c r="EX23" s="282">
        <f>SUMIF(RevReqSumR!$B$12:$B$265,EX$8,RevReqSumR!$W$12:$W$265)</f>
        <v>581057.74923546158</v>
      </c>
      <c r="EY23" s="282">
        <f>SUMIF(RevReqSumR!$B$12:$B$265,EY$8,RevReqSumR!$W$12:$W$265)</f>
        <v>569277.02793168486</v>
      </c>
      <c r="EZ23" s="282">
        <f>SUMIF(RevReqSumR!$B$12:$B$265,EZ$8,RevReqSumR!$W$12:$W$265)</f>
        <v>514934.4516963744</v>
      </c>
      <c r="FA23" s="282">
        <f>SUMIF(RevReqSumR!$B$12:$B$265,FA$8,RevReqSumR!$W$12:$W$265)</f>
        <v>417273.17398258438</v>
      </c>
      <c r="FB23" s="282">
        <f>SUMIF(RevReqSumR!$B$12:$B$265,FB$8,RevReqSumR!$W$12:$W$265)</f>
        <v>333544.47298574657</v>
      </c>
      <c r="FC23" s="282">
        <f>SUMIF(RevReqSumR!$B$12:$B$265,FC$8,RevReqSumR!$W$12:$W$265)</f>
        <v>187546.89708314015</v>
      </c>
      <c r="FD23" s="282">
        <f>SUMIF(RevReqSumR!$B$12:$B$265,FD$8,RevReqSumR!$W$12:$W$265)</f>
        <v>167314.45486664592</v>
      </c>
      <c r="FE23" s="282">
        <f>SUMIF(RevReqSumR!$B$12:$B$265,FE$8,RevReqSumR!$W$12:$W$265)</f>
        <v>214568.13607476681</v>
      </c>
      <c r="FF23" s="282">
        <f>SUMIF(RevReqSumR!$B$12:$B$265,FF$8,RevReqSumR!$W$12:$W$265)</f>
        <v>259722.65641887748</v>
      </c>
      <c r="FG23" s="282">
        <f>SUMIF(RevReqSumR!$B$12:$B$265,FG$8,RevReqSumR!$W$12:$W$265)</f>
        <v>369574.34639779525</v>
      </c>
      <c r="FH23" s="282">
        <f>SUMIF(RevReqSumR!$B$12:$B$265,FH$8,RevReqSumR!$W$12:$W$265)</f>
        <v>412799.04654747329</v>
      </c>
      <c r="FI23" s="282">
        <f>SUMIF(RevReqSumR!$B$12:$B$265,FI$8,RevReqSumR!$W$12:$W$265)</f>
        <v>481393.68473469513</v>
      </c>
      <c r="FJ23" s="282">
        <f>SUMIF(RevReqSumR!$B$12:$B$265,FJ$8,RevReqSumR!$W$12:$W$265)</f>
        <v>465285.49288920738</v>
      </c>
      <c r="FK23" s="282">
        <f>SUMIF(RevReqSumR!$B$12:$B$265,FK$8,RevReqSumR!$W$12:$W$265)</f>
        <v>458775.33938349283</v>
      </c>
    </row>
    <row r="24" spans="1:169" hidden="1" outlineLevel="1" x14ac:dyDescent="0.2">
      <c r="B24" s="33"/>
      <c r="C24" s="33"/>
      <c r="D24" s="33"/>
      <c r="E24" s="33"/>
      <c r="F24" s="33"/>
      <c r="G24" s="33"/>
      <c r="H24" s="33"/>
      <c r="I24" s="33"/>
      <c r="J24" s="33"/>
      <c r="K24" s="33"/>
      <c r="L24" s="33"/>
      <c r="M24" s="33"/>
      <c r="N24" s="33"/>
      <c r="O24" s="308"/>
      <c r="P24" s="308"/>
      <c r="Q24" s="308"/>
      <c r="R24" s="308"/>
      <c r="S24" s="308"/>
      <c r="T24" s="308"/>
      <c r="U24" s="308"/>
      <c r="V24" s="308"/>
      <c r="W24" s="308"/>
      <c r="X24" s="319"/>
      <c r="Y24" s="307"/>
      <c r="Z24" s="307"/>
      <c r="AA24" s="307"/>
      <c r="AB24" s="307"/>
      <c r="AC24" s="319"/>
      <c r="AD24" s="319"/>
      <c r="AE24" s="319"/>
      <c r="AF24" s="319"/>
      <c r="AG24" s="319"/>
      <c r="AH24" s="319"/>
      <c r="AI24" s="319"/>
      <c r="AJ24" s="319"/>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row>
    <row r="25" spans="1:169" hidden="1" outlineLevel="1" x14ac:dyDescent="0.2">
      <c r="B25" s="33"/>
      <c r="C25" s="33"/>
      <c r="D25" s="33"/>
      <c r="E25" s="33"/>
      <c r="F25" s="33"/>
      <c r="G25" s="33"/>
      <c r="H25" s="33"/>
      <c r="I25" s="33"/>
      <c r="J25" s="33"/>
      <c r="K25" s="33"/>
      <c r="L25" s="33"/>
      <c r="M25" s="33"/>
      <c r="N25" s="33"/>
      <c r="O25" s="308"/>
      <c r="P25" s="308"/>
      <c r="Q25" s="308"/>
      <c r="R25" s="308"/>
      <c r="S25" s="308"/>
      <c r="T25" s="308"/>
      <c r="U25" s="308"/>
      <c r="V25" s="308"/>
      <c r="W25" s="308"/>
      <c r="X25" s="307"/>
      <c r="Y25" s="323"/>
      <c r="Z25" s="307"/>
      <c r="AA25" s="319"/>
      <c r="AB25" s="319"/>
      <c r="AC25" s="319"/>
      <c r="AD25" s="319"/>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row>
    <row r="26" spans="1:169" ht="35.25" hidden="1" customHeight="1" outlineLevel="1" x14ac:dyDescent="0.2">
      <c r="B26" s="33" t="s">
        <v>356</v>
      </c>
      <c r="C26" s="33"/>
      <c r="D26" s="33"/>
      <c r="E26" s="33"/>
      <c r="F26" s="33"/>
      <c r="G26" s="33"/>
      <c r="H26" s="33"/>
      <c r="I26" s="33"/>
      <c r="J26" s="33"/>
      <c r="K26" s="33"/>
      <c r="L26" s="33"/>
      <c r="M26" s="33"/>
      <c r="N26" s="33"/>
      <c r="O26" s="339">
        <f>IF(MONTH(O8)=10,"Oct "&amp;RIGHT(YEAR(O8),4)&amp;" - "&amp;"Sep "&amp;RIGHT(YEAR(O8)+1,4),N26)</f>
        <v>0</v>
      </c>
      <c r="P26" s="339">
        <f>IF(MONTH(P8)=10,"Oct "&amp;RIGHT(YEAR(P8),4)&amp;" - "&amp;"Sep "&amp;RIGHT(YEAR(P8)+1,4),O26)</f>
        <v>0</v>
      </c>
      <c r="Q26" s="339">
        <f t="shared" ref="Q26:CB26" si="167">IF(MONTH(Q8)=10,"Oct "&amp;RIGHT(YEAR(Q8),4)&amp;" - "&amp;"Sep "&amp;RIGHT(YEAR(Q8)+1,4),P26)</f>
        <v>0</v>
      </c>
      <c r="R26" s="339">
        <f t="shared" si="167"/>
        <v>0</v>
      </c>
      <c r="S26" s="339">
        <f t="shared" si="167"/>
        <v>0</v>
      </c>
      <c r="T26" s="339">
        <f>IF(MONTH(T8)=10,"Oct "&amp;RIGHT(YEAR(T8),4)&amp;" - "&amp;"Sep "&amp;RIGHT(YEAR(T8)+1,4),S26)</f>
        <v>0</v>
      </c>
      <c r="U26" s="339">
        <f t="shared" si="167"/>
        <v>0</v>
      </c>
      <c r="V26" s="339">
        <f t="shared" si="167"/>
        <v>0</v>
      </c>
      <c r="W26" s="339">
        <f>IF(MONTH(W8)=10,"Oct "&amp;RIGHT(YEAR(W8),4)&amp;" - "&amp;"Sep "&amp;RIGHT(YEAR(W8)+1,4),V26)</f>
        <v>0</v>
      </c>
      <c r="X26" s="339" t="str">
        <f t="shared" si="167"/>
        <v>Oct 2009 - Sep 2010</v>
      </c>
      <c r="Y26" s="339" t="str">
        <f t="shared" si="167"/>
        <v>Oct 2009 - Sep 2010</v>
      </c>
      <c r="Z26" s="339" t="str">
        <f t="shared" si="167"/>
        <v>Oct 2009 - Sep 2010</v>
      </c>
      <c r="AA26" s="339" t="str">
        <f t="shared" si="167"/>
        <v>Oct 2009 - Sep 2010</v>
      </c>
      <c r="AB26" s="339" t="str">
        <f t="shared" si="167"/>
        <v>Oct 2009 - Sep 2010</v>
      </c>
      <c r="AC26" s="339" t="str">
        <f t="shared" si="167"/>
        <v>Oct 2009 - Sep 2010</v>
      </c>
      <c r="AD26" s="339" t="str">
        <f t="shared" si="167"/>
        <v>Oct 2009 - Sep 2010</v>
      </c>
      <c r="AE26" s="339" t="str">
        <f t="shared" si="167"/>
        <v>Oct 2009 - Sep 2010</v>
      </c>
      <c r="AF26" s="339" t="str">
        <f t="shared" si="167"/>
        <v>Oct 2009 - Sep 2010</v>
      </c>
      <c r="AG26" s="339" t="str">
        <f t="shared" si="167"/>
        <v>Oct 2009 - Sep 2010</v>
      </c>
      <c r="AH26" s="339" t="str">
        <f t="shared" si="167"/>
        <v>Oct 2009 - Sep 2010</v>
      </c>
      <c r="AI26" s="339" t="str">
        <f t="shared" si="167"/>
        <v>Oct 2009 - Sep 2010</v>
      </c>
      <c r="AJ26" s="339" t="str">
        <f t="shared" si="167"/>
        <v>Oct 2010 - Sep 2011</v>
      </c>
      <c r="AK26" s="339" t="str">
        <f t="shared" si="167"/>
        <v>Oct 2010 - Sep 2011</v>
      </c>
      <c r="AL26" s="339" t="str">
        <f t="shared" si="167"/>
        <v>Oct 2010 - Sep 2011</v>
      </c>
      <c r="AM26" s="339" t="str">
        <f t="shared" si="167"/>
        <v>Oct 2010 - Sep 2011</v>
      </c>
      <c r="AN26" s="339" t="str">
        <f t="shared" si="167"/>
        <v>Oct 2010 - Sep 2011</v>
      </c>
      <c r="AO26" s="339" t="str">
        <f t="shared" si="167"/>
        <v>Oct 2010 - Sep 2011</v>
      </c>
      <c r="AP26" s="339" t="str">
        <f t="shared" si="167"/>
        <v>Oct 2010 - Sep 2011</v>
      </c>
      <c r="AQ26" s="339" t="str">
        <f t="shared" si="167"/>
        <v>Oct 2010 - Sep 2011</v>
      </c>
      <c r="AR26" s="339" t="str">
        <f t="shared" si="167"/>
        <v>Oct 2010 - Sep 2011</v>
      </c>
      <c r="AS26" s="339" t="str">
        <f t="shared" si="167"/>
        <v>Oct 2010 - Sep 2011</v>
      </c>
      <c r="AT26" s="339" t="str">
        <f t="shared" si="167"/>
        <v>Oct 2010 - Sep 2011</v>
      </c>
      <c r="AU26" s="339" t="str">
        <f t="shared" si="167"/>
        <v>Oct 2010 - Sep 2011</v>
      </c>
      <c r="AV26" s="339" t="str">
        <f t="shared" si="167"/>
        <v>Oct 2011 - Sep 2012</v>
      </c>
      <c r="AW26" s="339" t="str">
        <f t="shared" si="167"/>
        <v>Oct 2011 - Sep 2012</v>
      </c>
      <c r="AX26" s="339" t="str">
        <f t="shared" si="167"/>
        <v>Oct 2011 - Sep 2012</v>
      </c>
      <c r="AY26" s="339" t="str">
        <f t="shared" si="167"/>
        <v>Oct 2011 - Sep 2012</v>
      </c>
      <c r="AZ26" s="339" t="str">
        <f t="shared" si="167"/>
        <v>Oct 2011 - Sep 2012</v>
      </c>
      <c r="BA26" s="339" t="str">
        <f t="shared" si="167"/>
        <v>Oct 2011 - Sep 2012</v>
      </c>
      <c r="BB26" s="339" t="str">
        <f t="shared" si="167"/>
        <v>Oct 2011 - Sep 2012</v>
      </c>
      <c r="BC26" s="339" t="str">
        <f t="shared" si="167"/>
        <v>Oct 2011 - Sep 2012</v>
      </c>
      <c r="BD26" s="339" t="str">
        <f t="shared" si="167"/>
        <v>Oct 2011 - Sep 2012</v>
      </c>
      <c r="BE26" s="339" t="str">
        <f t="shared" si="167"/>
        <v>Oct 2011 - Sep 2012</v>
      </c>
      <c r="BF26" s="339" t="str">
        <f t="shared" si="167"/>
        <v>Oct 2011 - Sep 2012</v>
      </c>
      <c r="BG26" s="339" t="str">
        <f t="shared" si="167"/>
        <v>Oct 2011 - Sep 2012</v>
      </c>
      <c r="BH26" s="339" t="str">
        <f t="shared" si="167"/>
        <v>Oct 2012 - Sep 2013</v>
      </c>
      <c r="BI26" s="339" t="str">
        <f t="shared" si="167"/>
        <v>Oct 2012 - Sep 2013</v>
      </c>
      <c r="BJ26" s="339" t="str">
        <f t="shared" si="167"/>
        <v>Oct 2012 - Sep 2013</v>
      </c>
      <c r="BK26" s="339" t="str">
        <f t="shared" si="167"/>
        <v>Oct 2012 - Sep 2013</v>
      </c>
      <c r="BL26" s="339" t="str">
        <f t="shared" si="167"/>
        <v>Oct 2012 - Sep 2013</v>
      </c>
      <c r="BM26" s="339" t="str">
        <f t="shared" si="167"/>
        <v>Oct 2012 - Sep 2013</v>
      </c>
      <c r="BN26" s="339" t="str">
        <f t="shared" si="167"/>
        <v>Oct 2012 - Sep 2013</v>
      </c>
      <c r="BO26" s="339" t="str">
        <f t="shared" si="167"/>
        <v>Oct 2012 - Sep 2013</v>
      </c>
      <c r="BP26" s="339" t="str">
        <f t="shared" si="167"/>
        <v>Oct 2012 - Sep 2013</v>
      </c>
      <c r="BQ26" s="339" t="str">
        <f t="shared" si="167"/>
        <v>Oct 2012 - Sep 2013</v>
      </c>
      <c r="BR26" s="339" t="str">
        <f t="shared" si="167"/>
        <v>Oct 2012 - Sep 2013</v>
      </c>
      <c r="BS26" s="339" t="str">
        <f t="shared" si="167"/>
        <v>Oct 2012 - Sep 2013</v>
      </c>
      <c r="BT26" s="339" t="str">
        <f t="shared" si="167"/>
        <v>Oct 2013 - Sep 2014</v>
      </c>
      <c r="BU26" s="339" t="str">
        <f t="shared" si="167"/>
        <v>Oct 2013 - Sep 2014</v>
      </c>
      <c r="BV26" s="339" t="str">
        <f t="shared" si="167"/>
        <v>Oct 2013 - Sep 2014</v>
      </c>
      <c r="BW26" s="339" t="str">
        <f t="shared" si="167"/>
        <v>Oct 2013 - Sep 2014</v>
      </c>
      <c r="BX26" s="339" t="str">
        <f t="shared" si="167"/>
        <v>Oct 2013 - Sep 2014</v>
      </c>
      <c r="BY26" s="339" t="str">
        <f t="shared" si="167"/>
        <v>Oct 2013 - Sep 2014</v>
      </c>
      <c r="BZ26" s="339" t="str">
        <f t="shared" si="167"/>
        <v>Oct 2013 - Sep 2014</v>
      </c>
      <c r="CA26" s="339" t="str">
        <f t="shared" si="167"/>
        <v>Oct 2013 - Sep 2014</v>
      </c>
      <c r="CB26" s="339" t="str">
        <f t="shared" si="167"/>
        <v>Oct 2013 - Sep 2014</v>
      </c>
      <c r="CC26" s="339" t="str">
        <f t="shared" ref="CC26:DO26" si="168">IF(MONTH(CC8)=10,"Oct "&amp;RIGHT(YEAR(CC8),4)&amp;" - "&amp;"Sep "&amp;RIGHT(YEAR(CC8)+1,4),CB26)</f>
        <v>Oct 2013 - Sep 2014</v>
      </c>
      <c r="CD26" s="339" t="str">
        <f t="shared" si="168"/>
        <v>Oct 2013 - Sep 2014</v>
      </c>
      <c r="CE26" s="339" t="str">
        <f t="shared" si="168"/>
        <v>Oct 2013 - Sep 2014</v>
      </c>
      <c r="CF26" s="339" t="str">
        <f t="shared" si="168"/>
        <v>Oct 2014 - Sep 2015</v>
      </c>
      <c r="CG26" s="339" t="str">
        <f t="shared" si="168"/>
        <v>Oct 2014 - Sep 2015</v>
      </c>
      <c r="CH26" s="339" t="str">
        <f t="shared" si="168"/>
        <v>Oct 2014 - Sep 2015</v>
      </c>
      <c r="CI26" s="339" t="str">
        <f t="shared" si="168"/>
        <v>Oct 2014 - Sep 2015</v>
      </c>
      <c r="CJ26" s="339" t="str">
        <f t="shared" si="168"/>
        <v>Oct 2014 - Sep 2015</v>
      </c>
      <c r="CK26" s="339" t="str">
        <f t="shared" si="168"/>
        <v>Oct 2014 - Sep 2015</v>
      </c>
      <c r="CL26" s="339" t="str">
        <f t="shared" si="168"/>
        <v>Oct 2014 - Sep 2015</v>
      </c>
      <c r="CM26" s="339" t="str">
        <f t="shared" si="168"/>
        <v>Oct 2014 - Sep 2015</v>
      </c>
      <c r="CN26" s="339" t="str">
        <f t="shared" si="168"/>
        <v>Oct 2014 - Sep 2015</v>
      </c>
      <c r="CO26" s="339" t="str">
        <f t="shared" si="168"/>
        <v>Oct 2014 - Sep 2015</v>
      </c>
      <c r="CP26" s="339" t="str">
        <f t="shared" si="168"/>
        <v>Oct 2014 - Sep 2015</v>
      </c>
      <c r="CQ26" s="339" t="str">
        <f t="shared" si="168"/>
        <v>Oct 2014 - Sep 2015</v>
      </c>
      <c r="CR26" s="339" t="str">
        <f t="shared" si="168"/>
        <v>Oct 2015 - Sep 2016</v>
      </c>
      <c r="CS26" s="339" t="str">
        <f t="shared" si="168"/>
        <v>Oct 2015 - Sep 2016</v>
      </c>
      <c r="CT26" s="339" t="str">
        <f t="shared" si="168"/>
        <v>Oct 2015 - Sep 2016</v>
      </c>
      <c r="CU26" s="339" t="str">
        <f t="shared" si="168"/>
        <v>Oct 2015 - Sep 2016</v>
      </c>
      <c r="CV26" s="339" t="str">
        <f t="shared" si="168"/>
        <v>Oct 2015 - Sep 2016</v>
      </c>
      <c r="CW26" s="339" t="str">
        <f t="shared" si="168"/>
        <v>Oct 2015 - Sep 2016</v>
      </c>
      <c r="CX26" s="339" t="str">
        <f t="shared" si="168"/>
        <v>Oct 2015 - Sep 2016</v>
      </c>
      <c r="CY26" s="339" t="str">
        <f t="shared" si="168"/>
        <v>Oct 2015 - Sep 2016</v>
      </c>
      <c r="CZ26" s="339" t="str">
        <f t="shared" si="168"/>
        <v>Oct 2015 - Sep 2016</v>
      </c>
      <c r="DA26" s="339" t="str">
        <f t="shared" si="168"/>
        <v>Oct 2015 - Sep 2016</v>
      </c>
      <c r="DB26" s="339" t="str">
        <f t="shared" si="168"/>
        <v>Oct 2015 - Sep 2016</v>
      </c>
      <c r="DC26" s="339" t="str">
        <f t="shared" si="168"/>
        <v>Oct 2015 - Sep 2016</v>
      </c>
      <c r="DD26" s="339" t="str">
        <f t="shared" si="168"/>
        <v>Oct 2016 - Sep 2017</v>
      </c>
      <c r="DE26" s="339" t="str">
        <f t="shared" si="168"/>
        <v>Oct 2016 - Sep 2017</v>
      </c>
      <c r="DF26" s="339" t="str">
        <f t="shared" si="168"/>
        <v>Oct 2016 - Sep 2017</v>
      </c>
      <c r="DG26" s="339" t="str">
        <f t="shared" si="168"/>
        <v>Oct 2016 - Sep 2017</v>
      </c>
      <c r="DH26" s="339" t="str">
        <f t="shared" si="168"/>
        <v>Oct 2016 - Sep 2017</v>
      </c>
      <c r="DI26" s="339" t="str">
        <f t="shared" si="168"/>
        <v>Oct 2016 - Sep 2017</v>
      </c>
      <c r="DJ26" s="339" t="str">
        <f t="shared" si="168"/>
        <v>Oct 2016 - Sep 2017</v>
      </c>
      <c r="DK26" s="339" t="str">
        <f t="shared" si="168"/>
        <v>Oct 2016 - Sep 2017</v>
      </c>
      <c r="DL26" s="339" t="str">
        <f t="shared" si="168"/>
        <v>Oct 2016 - Sep 2017</v>
      </c>
      <c r="DM26" s="339" t="str">
        <f t="shared" si="168"/>
        <v>Oct 2016 - Sep 2017</v>
      </c>
      <c r="DN26" s="339" t="str">
        <f t="shared" si="168"/>
        <v>Oct 2016 - Sep 2017</v>
      </c>
      <c r="DO26" s="339" t="str">
        <f t="shared" si="168"/>
        <v>Oct 2016 - Sep 2017</v>
      </c>
      <c r="DP26" s="339" t="str">
        <f t="shared" ref="DP26" si="169">IF(MONTH(DP8)=10,"Oct "&amp;RIGHT(YEAR(DP8),4)&amp;" - "&amp;"Sep "&amp;RIGHT(YEAR(DP8)+1,4),DO26)</f>
        <v>Oct 2017 - Sep 2018</v>
      </c>
      <c r="DQ26" s="339" t="str">
        <f t="shared" ref="DQ26" si="170">IF(MONTH(DQ8)=10,"Oct "&amp;RIGHT(YEAR(DQ8),4)&amp;" - "&amp;"Sep "&amp;RIGHT(YEAR(DQ8)+1,4),DP26)</f>
        <v>Oct 2017 - Sep 2018</v>
      </c>
      <c r="DR26" s="339" t="str">
        <f t="shared" ref="DR26" si="171">IF(MONTH(DR8)=10,"Oct "&amp;RIGHT(YEAR(DR8),4)&amp;" - "&amp;"Sep "&amp;RIGHT(YEAR(DR8)+1,4),DQ26)</f>
        <v>Oct 2017 - Sep 2018</v>
      </c>
      <c r="DS26" s="339" t="str">
        <f t="shared" ref="DS26" si="172">IF(MONTH(DS8)=10,"Oct "&amp;RIGHT(YEAR(DS8),4)&amp;" - "&amp;"Sep "&amp;RIGHT(YEAR(DS8)+1,4),DR26)</f>
        <v>Oct 2017 - Sep 2018</v>
      </c>
      <c r="DT26" s="339" t="str">
        <f t="shared" ref="DT26" si="173">IF(MONTH(DT8)=10,"Oct "&amp;RIGHT(YEAR(DT8),4)&amp;" - "&amp;"Sep "&amp;RIGHT(YEAR(DT8)+1,4),DS26)</f>
        <v>Oct 2017 - Sep 2018</v>
      </c>
      <c r="DU26" s="339" t="str">
        <f t="shared" ref="DU26" si="174">IF(MONTH(DU8)=10,"Oct "&amp;RIGHT(YEAR(DU8),4)&amp;" - "&amp;"Sep "&amp;RIGHT(YEAR(DU8)+1,4),DT26)</f>
        <v>Oct 2017 - Sep 2018</v>
      </c>
      <c r="DV26" s="339" t="str">
        <f t="shared" ref="DV26" si="175">IF(MONTH(DV8)=10,"Oct "&amp;RIGHT(YEAR(DV8),4)&amp;" - "&amp;"Sep "&amp;RIGHT(YEAR(DV8)+1,4),DU26)</f>
        <v>Oct 2017 - Sep 2018</v>
      </c>
      <c r="DW26" s="339" t="str">
        <f t="shared" ref="DW26" si="176">IF(MONTH(DW8)=10,"Oct "&amp;RIGHT(YEAR(DW8),4)&amp;" - "&amp;"Sep "&amp;RIGHT(YEAR(DW8)+1,4),DV26)</f>
        <v>Oct 2017 - Sep 2018</v>
      </c>
      <c r="DX26" s="339" t="str">
        <f t="shared" ref="DX26" si="177">IF(MONTH(DX8)=10,"Oct "&amp;RIGHT(YEAR(DX8),4)&amp;" - "&amp;"Sep "&amp;RIGHT(YEAR(DX8)+1,4),DW26)</f>
        <v>Oct 2017 - Sep 2018</v>
      </c>
      <c r="DY26" s="339" t="str">
        <f t="shared" ref="DY26" si="178">IF(MONTH(DY8)=10,"Oct "&amp;RIGHT(YEAR(DY8),4)&amp;" - "&amp;"Sep "&amp;RIGHT(YEAR(DY8)+1,4),DX26)</f>
        <v>Oct 2017 - Sep 2018</v>
      </c>
      <c r="DZ26" s="339" t="str">
        <f t="shared" ref="DZ26" si="179">IF(MONTH(DZ8)=10,"Oct "&amp;RIGHT(YEAR(DZ8),4)&amp;" - "&amp;"Sep "&amp;RIGHT(YEAR(DZ8)+1,4),DY26)</f>
        <v>Oct 2017 - Sep 2018</v>
      </c>
      <c r="EA26" s="339" t="str">
        <f t="shared" ref="EA26" si="180">IF(MONTH(EA8)=10,"Oct "&amp;RIGHT(YEAR(EA8),4)&amp;" - "&amp;"Sep "&amp;RIGHT(YEAR(EA8)+1,4),DZ26)</f>
        <v>Oct 2017 - Sep 2018</v>
      </c>
      <c r="EB26" s="339" t="str">
        <f t="shared" ref="EB26" si="181">IF(MONTH(EB8)=10,"Oct "&amp;RIGHT(YEAR(EB8),4)&amp;" - "&amp;"Sep "&amp;RIGHT(YEAR(EB8)+1,4),EA26)</f>
        <v>Oct 2018 - Sep 2019</v>
      </c>
      <c r="EC26" s="339" t="str">
        <f t="shared" ref="EC26" si="182">IF(MONTH(EC8)=10,"Oct "&amp;RIGHT(YEAR(EC8),4)&amp;" - "&amp;"Sep "&amp;RIGHT(YEAR(EC8)+1,4),EB26)</f>
        <v>Oct 2018 - Sep 2019</v>
      </c>
      <c r="ED26" s="339" t="str">
        <f t="shared" ref="ED26" si="183">IF(MONTH(ED8)=10,"Oct "&amp;RIGHT(YEAR(ED8),4)&amp;" - "&amp;"Sep "&amp;RIGHT(YEAR(ED8)+1,4),EC26)</f>
        <v>Oct 2018 - Sep 2019</v>
      </c>
      <c r="EE26" s="339" t="str">
        <f t="shared" ref="EE26" si="184">IF(MONTH(EE8)=10,"Oct "&amp;RIGHT(YEAR(EE8),4)&amp;" - "&amp;"Sep "&amp;RIGHT(YEAR(EE8)+1,4),ED26)</f>
        <v>Oct 2018 - Sep 2019</v>
      </c>
      <c r="EF26" s="339" t="str">
        <f t="shared" ref="EF26" si="185">IF(MONTH(EF8)=10,"Oct "&amp;RIGHT(YEAR(EF8),4)&amp;" - "&amp;"Sep "&amp;RIGHT(YEAR(EF8)+1,4),EE26)</f>
        <v>Oct 2018 - Sep 2019</v>
      </c>
      <c r="EG26" s="339" t="str">
        <f t="shared" ref="EG26" si="186">IF(MONTH(EG8)=10,"Oct "&amp;RIGHT(YEAR(EG8),4)&amp;" - "&amp;"Sep "&amp;RIGHT(YEAR(EG8)+1,4),EF26)</f>
        <v>Oct 2018 - Sep 2019</v>
      </c>
      <c r="EH26" s="339" t="str">
        <f t="shared" ref="EH26" si="187">IF(MONTH(EH8)=10,"Oct "&amp;RIGHT(YEAR(EH8),4)&amp;" - "&amp;"Sep "&amp;RIGHT(YEAR(EH8)+1,4),EG26)</f>
        <v>Oct 2018 - Sep 2019</v>
      </c>
      <c r="EI26" s="339" t="str">
        <f t="shared" ref="EI26" si="188">IF(MONTH(EI8)=10,"Oct "&amp;RIGHT(YEAR(EI8),4)&amp;" - "&amp;"Sep "&amp;RIGHT(YEAR(EI8)+1,4),EH26)</f>
        <v>Oct 2018 - Sep 2019</v>
      </c>
      <c r="EJ26" s="339" t="str">
        <f t="shared" ref="EJ26" si="189">IF(MONTH(EJ8)=10,"Oct "&amp;RIGHT(YEAR(EJ8),4)&amp;" - "&amp;"Sep "&amp;RIGHT(YEAR(EJ8)+1,4),EI26)</f>
        <v>Oct 2018 - Sep 2019</v>
      </c>
      <c r="EK26" s="339" t="str">
        <f t="shared" ref="EK26" si="190">IF(MONTH(EK8)=10,"Oct "&amp;RIGHT(YEAR(EK8),4)&amp;" - "&amp;"Sep "&amp;RIGHT(YEAR(EK8)+1,4),EJ26)</f>
        <v>Oct 2018 - Sep 2019</v>
      </c>
      <c r="EL26" s="339" t="str">
        <f t="shared" ref="EL26" si="191">IF(MONTH(EL8)=10,"Oct "&amp;RIGHT(YEAR(EL8),4)&amp;" - "&amp;"Sep "&amp;RIGHT(YEAR(EL8)+1,4),EK26)</f>
        <v>Oct 2018 - Sep 2019</v>
      </c>
      <c r="EM26" s="339" t="str">
        <f>IF(MONTH(EM8)=10,"Oct "&amp;RIGHT(YEAR(EM8),4)&amp;" - "&amp;"Sep "&amp;RIGHT(YEAR(EM8)+1,4),EL26)</f>
        <v>Oct 2018 - Sep 2019</v>
      </c>
      <c r="EN26" s="339" t="str">
        <f t="shared" ref="EN26:EY26" si="192">IF(MONTH(EN8)=10,"Oct "&amp;RIGHT(YEAR(EN8),4)&amp;" - "&amp;"Sep "&amp;RIGHT(YEAR(EN8)+1,4),EM26)</f>
        <v>Oct 2019 - Sep 2020</v>
      </c>
      <c r="EO26" s="339" t="str">
        <f t="shared" si="192"/>
        <v>Oct 2019 - Sep 2020</v>
      </c>
      <c r="EP26" s="339" t="str">
        <f t="shared" si="192"/>
        <v>Oct 2019 - Sep 2020</v>
      </c>
      <c r="EQ26" s="339" t="str">
        <f t="shared" si="192"/>
        <v>Oct 2019 - Sep 2020</v>
      </c>
      <c r="ER26" s="339" t="str">
        <f t="shared" si="192"/>
        <v>Oct 2019 - Sep 2020</v>
      </c>
      <c r="ES26" s="339" t="str">
        <f t="shared" si="192"/>
        <v>Oct 2019 - Sep 2020</v>
      </c>
      <c r="ET26" s="339" t="str">
        <f t="shared" si="192"/>
        <v>Oct 2019 - Sep 2020</v>
      </c>
      <c r="EU26" s="339" t="str">
        <f t="shared" si="192"/>
        <v>Oct 2019 - Sep 2020</v>
      </c>
      <c r="EV26" s="339" t="str">
        <f t="shared" si="192"/>
        <v>Oct 2019 - Sep 2020</v>
      </c>
      <c r="EW26" s="339" t="str">
        <f t="shared" si="192"/>
        <v>Oct 2019 - Sep 2020</v>
      </c>
      <c r="EX26" s="339" t="str">
        <f t="shared" si="192"/>
        <v>Oct 2019 - Sep 2020</v>
      </c>
      <c r="EY26" s="339" t="str">
        <f t="shared" si="192"/>
        <v>Oct 2019 - Sep 2020</v>
      </c>
      <c r="EZ26" s="339" t="str">
        <f t="shared" ref="EZ26" si="193">IF(MONTH(EZ8)=10,"Oct "&amp;RIGHT(YEAR(EZ8),4)&amp;" - "&amp;"Sep "&amp;RIGHT(YEAR(EZ8)+1,4),EY26)</f>
        <v>Oct 2020 - Sep 2021</v>
      </c>
      <c r="FA26" s="339" t="str">
        <f t="shared" ref="FA26" si="194">IF(MONTH(FA8)=10,"Oct "&amp;RIGHT(YEAR(FA8),4)&amp;" - "&amp;"Sep "&amp;RIGHT(YEAR(FA8)+1,4),EZ26)</f>
        <v>Oct 2020 - Sep 2021</v>
      </c>
      <c r="FB26" s="339" t="str">
        <f t="shared" ref="FB26" si="195">IF(MONTH(FB8)=10,"Oct "&amp;RIGHT(YEAR(FB8),4)&amp;" - "&amp;"Sep "&amp;RIGHT(YEAR(FB8)+1,4),FA26)</f>
        <v>Oct 2020 - Sep 2021</v>
      </c>
      <c r="FC26" s="339" t="str">
        <f t="shared" ref="FC26" si="196">IF(MONTH(FC8)=10,"Oct "&amp;RIGHT(YEAR(FC8),4)&amp;" - "&amp;"Sep "&amp;RIGHT(YEAR(FC8)+1,4),FB26)</f>
        <v>Oct 2020 - Sep 2021</v>
      </c>
      <c r="FD26" s="339" t="str">
        <f t="shared" ref="FD26" si="197">IF(MONTH(FD8)=10,"Oct "&amp;RIGHT(YEAR(FD8),4)&amp;" - "&amp;"Sep "&amp;RIGHT(YEAR(FD8)+1,4),FC26)</f>
        <v>Oct 2020 - Sep 2021</v>
      </c>
      <c r="FE26" s="339" t="str">
        <f t="shared" ref="FE26" si="198">IF(MONTH(FE8)=10,"Oct "&amp;RIGHT(YEAR(FE8),4)&amp;" - "&amp;"Sep "&amp;RIGHT(YEAR(FE8)+1,4),FD26)</f>
        <v>Oct 2020 - Sep 2021</v>
      </c>
      <c r="FF26" s="339" t="str">
        <f t="shared" ref="FF26" si="199">IF(MONTH(FF8)=10,"Oct "&amp;RIGHT(YEAR(FF8),4)&amp;" - "&amp;"Sep "&amp;RIGHT(YEAR(FF8)+1,4),FE26)</f>
        <v>Oct 2020 - Sep 2021</v>
      </c>
      <c r="FG26" s="339" t="str">
        <f t="shared" ref="FG26" si="200">IF(MONTH(FG8)=10,"Oct "&amp;RIGHT(YEAR(FG8),4)&amp;" - "&amp;"Sep "&amp;RIGHT(YEAR(FG8)+1,4),FF26)</f>
        <v>Oct 2020 - Sep 2021</v>
      </c>
      <c r="FH26" s="339" t="str">
        <f t="shared" ref="FH26" si="201">IF(MONTH(FH8)=10,"Oct "&amp;RIGHT(YEAR(FH8),4)&amp;" - "&amp;"Sep "&amp;RIGHT(YEAR(FH8)+1,4),FG26)</f>
        <v>Oct 2020 - Sep 2021</v>
      </c>
      <c r="FI26" s="339" t="str">
        <f t="shared" ref="FI26" si="202">IF(MONTH(FI8)=10,"Oct "&amp;RIGHT(YEAR(FI8),4)&amp;" - "&amp;"Sep "&amp;RIGHT(YEAR(FI8)+1,4),FH26)</f>
        <v>Oct 2020 - Sep 2021</v>
      </c>
      <c r="FJ26" s="339" t="str">
        <f t="shared" ref="FJ26" si="203">IF(MONTH(FJ8)=10,"Oct "&amp;RIGHT(YEAR(FJ8),4)&amp;" - "&amp;"Sep "&amp;RIGHT(YEAR(FJ8)+1,4),FI26)</f>
        <v>Oct 2020 - Sep 2021</v>
      </c>
      <c r="FK26" s="339" t="str">
        <f t="shared" ref="FK26" si="204">IF(MONTH(FK8)=10,"Oct "&amp;RIGHT(YEAR(FK8),4)&amp;" - "&amp;"Sep "&amp;RIGHT(YEAR(FK8)+1,4),FJ26)</f>
        <v>Oct 2020 - Sep 2021</v>
      </c>
    </row>
    <row r="27" spans="1:169" collapsed="1" x14ac:dyDescent="0.2">
      <c r="B27" s="33"/>
      <c r="C27" s="33"/>
      <c r="D27" s="33"/>
      <c r="E27" s="33"/>
      <c r="F27" s="33"/>
      <c r="G27" s="33"/>
      <c r="H27" s="33"/>
      <c r="I27" s="33"/>
      <c r="J27" s="33"/>
      <c r="K27" s="33"/>
      <c r="L27" s="33"/>
      <c r="M27" s="33"/>
      <c r="N27" s="33"/>
      <c r="O27" s="33"/>
      <c r="P27" s="33"/>
      <c r="Q27" s="33"/>
      <c r="R27" s="33"/>
      <c r="S27" s="33"/>
      <c r="T27" s="33"/>
      <c r="U27" s="33"/>
      <c r="V27" s="33"/>
      <c r="W27" s="33"/>
      <c r="Y27" s="139"/>
      <c r="AC27" s="142"/>
    </row>
    <row r="30" spans="1:169" x14ac:dyDescent="0.2">
      <c r="E30" s="132" t="s">
        <v>407</v>
      </c>
      <c r="F30" s="132">
        <v>37235.01</v>
      </c>
      <c r="G30" s="132">
        <v>70720.649999999994</v>
      </c>
      <c r="H30" s="132">
        <v>108015.9</v>
      </c>
      <c r="I30" s="132">
        <v>218369.8</v>
      </c>
      <c r="J30" s="132">
        <v>250336.08</v>
      </c>
      <c r="K30" s="132">
        <v>293072.48</v>
      </c>
      <c r="L30" s="132">
        <v>324930.88</v>
      </c>
      <c r="M30" s="132">
        <v>381381.51</v>
      </c>
      <c r="N30" s="132">
        <v>425292.99</v>
      </c>
      <c r="O30" s="132">
        <v>455044.35</v>
      </c>
      <c r="P30" s="132">
        <v>476487.45999999996</v>
      </c>
      <c r="Q30" s="132">
        <v>602597.91968535888</v>
      </c>
      <c r="R30" s="132">
        <v>663691.09256861499</v>
      </c>
      <c r="S30" s="132">
        <v>724623.37417758291</v>
      </c>
      <c r="T30" s="132">
        <v>634662.00675084488</v>
      </c>
      <c r="U30" s="132">
        <v>858875.61016729684</v>
      </c>
      <c r="V30" s="132">
        <v>515194.7801853756</v>
      </c>
      <c r="W30" s="132">
        <v>573696.70614837925</v>
      </c>
      <c r="X30" s="132">
        <v>646398.85225323658</v>
      </c>
      <c r="Y30" s="132">
        <v>790119.41245791153</v>
      </c>
      <c r="Z30" s="132">
        <v>853317.39103465632</v>
      </c>
      <c r="AA30" s="132">
        <v>931467.75473916659</v>
      </c>
      <c r="AB30" s="132">
        <v>517459.87626737723</v>
      </c>
      <c r="AC30" s="132">
        <v>699458.72755378904</v>
      </c>
      <c r="AD30" s="132">
        <v>748634.51121579751</v>
      </c>
      <c r="AE30" s="132">
        <v>794115.37319162744</v>
      </c>
      <c r="AF30" s="132">
        <v>855225.50540561485</v>
      </c>
      <c r="AG30" s="132">
        <v>182254.63990173955</v>
      </c>
      <c r="AH30" s="132">
        <v>232904.0450184287</v>
      </c>
      <c r="AI30" s="132">
        <v>309462.79724644835</v>
      </c>
      <c r="AJ30" s="132">
        <v>362959.07306828443</v>
      </c>
      <c r="AK30" s="132">
        <v>35662.916968529695</v>
      </c>
      <c r="AL30" s="132">
        <v>83119.781590103157</v>
      </c>
      <c r="AM30" s="132">
        <v>131027.69108796063</v>
      </c>
      <c r="AN30" s="132">
        <v>177412.51016837417</v>
      </c>
      <c r="AO30" s="132">
        <v>459025.56406295631</v>
      </c>
      <c r="AP30" s="132">
        <v>156194.25531618856</v>
      </c>
      <c r="AQ30" s="132">
        <v>190077.06350825983</v>
      </c>
      <c r="AR30" s="132">
        <v>241085.97114435729</v>
      </c>
      <c r="AS30" s="132">
        <v>1065790.2707093239</v>
      </c>
      <c r="AT30" s="132">
        <v>1397747.1710809106</v>
      </c>
      <c r="AU30" s="132">
        <v>1621889.0424812362</v>
      </c>
      <c r="AV30" s="132">
        <v>1810667.9448571282</v>
      </c>
      <c r="AW30" s="132">
        <v>4618449.363236404</v>
      </c>
      <c r="AX30" s="132">
        <v>4871622.8388775513</v>
      </c>
      <c r="AY30" s="132">
        <v>5051793.2922118278</v>
      </c>
      <c r="AZ30" s="132">
        <v>6348346.5321708973</v>
      </c>
      <c r="BA30" s="132">
        <v>6789151.2265791772</v>
      </c>
      <c r="BB30" s="132">
        <v>7126687.5312150251</v>
      </c>
      <c r="BC30" s="132">
        <v>8733483.9457365014</v>
      </c>
      <c r="BD30" s="132">
        <v>9157406.3536649104</v>
      </c>
      <c r="BE30" s="132">
        <v>10839784.024888374</v>
      </c>
      <c r="BF30" s="132">
        <v>11039495.086304566</v>
      </c>
      <c r="BG30" s="132">
        <v>11313654.321782412</v>
      </c>
      <c r="BH30" s="132">
        <v>13685791.807212349</v>
      </c>
      <c r="BI30" s="132">
        <v>13856404.168286933</v>
      </c>
      <c r="BJ30" s="132">
        <v>13982537.337156221</v>
      </c>
      <c r="BK30" s="132">
        <v>14035045.924432335</v>
      </c>
      <c r="BL30" s="132">
        <v>14111074.522864478</v>
      </c>
      <c r="BM30" s="132">
        <v>15212398.955104277</v>
      </c>
      <c r="BN30" s="132">
        <v>15733072.682579901</v>
      </c>
      <c r="BO30" s="132">
        <v>16538487.857032381</v>
      </c>
      <c r="BP30" s="132">
        <v>15766699.563156908</v>
      </c>
      <c r="BQ30" s="132">
        <v>14902735.551023684</v>
      </c>
      <c r="BR30" s="132">
        <v>13892640.444723744</v>
      </c>
      <c r="BS30" s="132">
        <v>13079796.973379571</v>
      </c>
      <c r="BT30" s="132">
        <v>12817093.439514061</v>
      </c>
      <c r="BU30" s="132">
        <v>11930764.427115832</v>
      </c>
      <c r="BV30" s="132">
        <v>11060320.853521626</v>
      </c>
      <c r="BW30" s="132">
        <v>9668041.6045553423</v>
      </c>
      <c r="BX30" s="132">
        <v>8415127.9962897357</v>
      </c>
      <c r="BY30" s="132">
        <v>7102775.1125191208</v>
      </c>
      <c r="BZ30" s="132">
        <v>6372491.5354314847</v>
      </c>
      <c r="CA30" s="132">
        <v>5852804.8194593154</v>
      </c>
      <c r="CB30" s="132">
        <v>4968206.5431439383</v>
      </c>
      <c r="CC30" s="132">
        <v>3950959.7637210605</v>
      </c>
      <c r="CD30" s="132">
        <v>3093427.7521604798</v>
      </c>
      <c r="CE30" s="132">
        <v>2416810.4642171231</v>
      </c>
      <c r="CF30" s="132">
        <v>1678188.3816847759</v>
      </c>
      <c r="CG30" s="132">
        <v>830787.493961378</v>
      </c>
      <c r="CH30" s="132">
        <v>-377294.5502020081</v>
      </c>
      <c r="CI30" s="132">
        <v>-1798903.7304995831</v>
      </c>
      <c r="CJ30" s="132">
        <v>-3020875.6230363511</v>
      </c>
      <c r="CK30" s="132">
        <v>-4366389.0625508493</v>
      </c>
      <c r="CL30" s="132">
        <v>-5178813.8261045516</v>
      </c>
      <c r="CM30" s="132">
        <v>-5950266.9466244318</v>
      </c>
      <c r="CN30" s="132">
        <v>-5855953.0580370799</v>
      </c>
      <c r="CO30" s="132">
        <v>-5959903.3212591372</v>
      </c>
      <c r="CP30" s="132">
        <v>-5760056.5972828791</v>
      </c>
      <c r="CQ30" s="132">
        <v>-5447033.1621768614</v>
      </c>
      <c r="CR30" s="132">
        <v>-5349193.8942267867</v>
      </c>
      <c r="CS30" s="132">
        <v>-4968201.0830555018</v>
      </c>
      <c r="CT30" s="132">
        <v>-5084330.9907318791</v>
      </c>
      <c r="CU30" s="132">
        <v>-5034371.742534617</v>
      </c>
      <c r="CV30" s="132">
        <v>-4881746.1861561155</v>
      </c>
      <c r="CW30" s="132">
        <v>-4918667.5361743718</v>
      </c>
      <c r="CX30" s="132">
        <v>-4583486.8306122115</v>
      </c>
      <c r="CY30" s="132">
        <v>-4022552.5658363933</v>
      </c>
      <c r="CZ30" s="132">
        <v>-3855816.125692457</v>
      </c>
      <c r="DA30" s="132">
        <v>-3394557.3465283336</v>
      </c>
      <c r="DB30" s="132">
        <v>-2865839.934329703</v>
      </c>
      <c r="DC30" s="132">
        <v>-2296211.5224505845</v>
      </c>
      <c r="DD30" s="132">
        <v>-2120727.7346498519</v>
      </c>
      <c r="DE30" s="132">
        <v>-1885934.0777139293</v>
      </c>
      <c r="DF30" s="132">
        <v>-1772701.7459110601</v>
      </c>
      <c r="DG30" s="132">
        <v>-1773303.337242214</v>
      </c>
      <c r="DH30" s="132">
        <v>-1786142.4012582162</v>
      </c>
      <c r="DI30" s="132">
        <v>-1678970.5676317862</v>
      </c>
      <c r="DJ30" s="132">
        <v>-1463657.2597649852</v>
      </c>
      <c r="DK30" s="132">
        <v>-1082182.1858317703</v>
      </c>
      <c r="DL30" s="132">
        <v>-847329.05044453801</v>
      </c>
      <c r="DM30" s="132">
        <v>-416384.08999758185</v>
      </c>
      <c r="DN30" s="132">
        <v>791.41517049417598</v>
      </c>
      <c r="DO30" s="132">
        <v>445891.69861317851</v>
      </c>
      <c r="DP30" s="132">
        <v>1030263.9369666579</v>
      </c>
      <c r="DQ30" s="132">
        <v>1284073.3791127894</v>
      </c>
      <c r="DR30" s="132">
        <v>1387516.1909274971</v>
      </c>
      <c r="DS30" s="132">
        <v>1309568.7710399665</v>
      </c>
      <c r="DT30" s="132">
        <v>1362979.7824907163</v>
      </c>
      <c r="DU30" s="132">
        <v>1313247.483404103</v>
      </c>
      <c r="DV30" s="132">
        <v>1494279.159617797</v>
      </c>
      <c r="DW30" s="132">
        <v>1826223.0840287327</v>
      </c>
      <c r="DX30" s="132">
        <v>1786965.3401503665</v>
      </c>
      <c r="DY30" s="132">
        <v>1859935.5152866817</v>
      </c>
      <c r="DZ30" s="132">
        <v>1954180.7219123661</v>
      </c>
      <c r="EA30" s="132">
        <v>2007378.0368797462</v>
      </c>
      <c r="EB30" s="132">
        <v>1949294.6614089271</v>
      </c>
      <c r="EC30" s="132">
        <v>1847469.4841688219</v>
      </c>
      <c r="ED30" s="132">
        <v>1538196.2140031559</v>
      </c>
      <c r="EE30" s="132">
        <v>1250373.7468456584</v>
      </c>
      <c r="EF30" s="132">
        <v>1072946.4477501372</v>
      </c>
      <c r="EG30" s="132">
        <v>859933.49481556041</v>
      </c>
      <c r="EH30" s="132">
        <v>901411.50882604544</v>
      </c>
      <c r="EI30" s="132">
        <v>945992.82068693894</v>
      </c>
      <c r="EJ30" s="132">
        <v>782314.52366217063</v>
      </c>
      <c r="EK30" s="132">
        <v>555036.10483241617</v>
      </c>
      <c r="EL30" s="132">
        <v>468459.27250475506</v>
      </c>
      <c r="EM30" s="132">
        <v>452218.84337009827</v>
      </c>
      <c r="EN30" s="132">
        <v>268013.66777959431</v>
      </c>
      <c r="EO30" s="132">
        <v>64199.257555261545</v>
      </c>
      <c r="EP30" s="132">
        <v>-280759.41928169312</v>
      </c>
      <c r="EQ30" s="132">
        <v>-584882.35092390084</v>
      </c>
      <c r="ER30" s="132">
        <v>-772664.03496704495</v>
      </c>
      <c r="ES30" s="132">
        <v>-980366.72582707391</v>
      </c>
    </row>
    <row r="31" spans="1:169" x14ac:dyDescent="0.2">
      <c r="F31" s="349">
        <f>F12-F30</f>
        <v>0</v>
      </c>
      <c r="G31" s="349">
        <f t="shared" ref="G31:BR31" si="205">G12-G30</f>
        <v>0</v>
      </c>
      <c r="H31" s="349">
        <f t="shared" si="205"/>
        <v>0</v>
      </c>
      <c r="I31" s="349">
        <f t="shared" si="205"/>
        <v>0</v>
      </c>
      <c r="J31" s="349">
        <f t="shared" si="205"/>
        <v>0</v>
      </c>
      <c r="K31" s="349">
        <f t="shared" si="205"/>
        <v>0</v>
      </c>
      <c r="L31" s="349">
        <f t="shared" si="205"/>
        <v>0</v>
      </c>
      <c r="M31" s="349">
        <f t="shared" si="205"/>
        <v>0</v>
      </c>
      <c r="N31" s="349">
        <f t="shared" si="205"/>
        <v>0</v>
      </c>
      <c r="O31" s="349">
        <f t="shared" si="205"/>
        <v>0</v>
      </c>
      <c r="P31" s="349">
        <f t="shared" si="205"/>
        <v>0</v>
      </c>
      <c r="Q31" s="349">
        <f t="shared" si="205"/>
        <v>0</v>
      </c>
      <c r="R31" s="349">
        <f t="shared" si="205"/>
        <v>0</v>
      </c>
      <c r="S31" s="349">
        <f t="shared" si="205"/>
        <v>0</v>
      </c>
      <c r="T31" s="349">
        <f t="shared" si="205"/>
        <v>0</v>
      </c>
      <c r="U31" s="349">
        <f t="shared" si="205"/>
        <v>0</v>
      </c>
      <c r="V31" s="349">
        <f t="shared" si="205"/>
        <v>0</v>
      </c>
      <c r="W31" s="349">
        <f t="shared" si="205"/>
        <v>0</v>
      </c>
      <c r="X31" s="349">
        <f t="shared" si="205"/>
        <v>0</v>
      </c>
      <c r="Y31" s="349">
        <f t="shared" si="205"/>
        <v>0</v>
      </c>
      <c r="Z31" s="349">
        <f t="shared" si="205"/>
        <v>0</v>
      </c>
      <c r="AA31" s="349">
        <f t="shared" si="205"/>
        <v>0</v>
      </c>
      <c r="AB31" s="349">
        <f t="shared" si="205"/>
        <v>0</v>
      </c>
      <c r="AC31" s="349">
        <f t="shared" si="205"/>
        <v>0</v>
      </c>
      <c r="AD31" s="349">
        <f t="shared" si="205"/>
        <v>0</v>
      </c>
      <c r="AE31" s="349">
        <f t="shared" si="205"/>
        <v>0</v>
      </c>
      <c r="AF31" s="349">
        <f t="shared" si="205"/>
        <v>0</v>
      </c>
      <c r="AG31" s="349">
        <f t="shared" si="205"/>
        <v>-6.9849193096160889E-10</v>
      </c>
      <c r="AH31" s="349">
        <f t="shared" si="205"/>
        <v>-6.9849193096160889E-10</v>
      </c>
      <c r="AI31" s="349">
        <f t="shared" si="205"/>
        <v>-5.8207660913467407E-10</v>
      </c>
      <c r="AJ31" s="349">
        <f t="shared" si="205"/>
        <v>-5.8207660913467407E-10</v>
      </c>
      <c r="AK31" s="349">
        <f t="shared" si="205"/>
        <v>-3.4924596548080444E-10</v>
      </c>
      <c r="AL31" s="349">
        <f t="shared" si="205"/>
        <v>-2.1827872842550278E-10</v>
      </c>
      <c r="AM31" s="349">
        <f t="shared" si="205"/>
        <v>-2.4738255888223648E-10</v>
      </c>
      <c r="AN31" s="349">
        <f t="shared" si="205"/>
        <v>-2.9103830456733704E-10</v>
      </c>
      <c r="AO31" s="349">
        <f t="shared" si="205"/>
        <v>0</v>
      </c>
      <c r="AP31" s="349">
        <f t="shared" si="205"/>
        <v>-2.3283064365386963E-10</v>
      </c>
      <c r="AQ31" s="349">
        <f t="shared" si="205"/>
        <v>-2.3283064365386963E-10</v>
      </c>
      <c r="AR31" s="349">
        <f t="shared" si="205"/>
        <v>-5.2386894822120667E-10</v>
      </c>
      <c r="AS31" s="349">
        <f t="shared" si="205"/>
        <v>0</v>
      </c>
      <c r="AT31" s="349">
        <f t="shared" si="205"/>
        <v>0</v>
      </c>
      <c r="AU31" s="349">
        <f t="shared" si="205"/>
        <v>0</v>
      </c>
      <c r="AV31" s="349">
        <f t="shared" si="205"/>
        <v>0</v>
      </c>
      <c r="AW31" s="349">
        <f t="shared" si="205"/>
        <v>0</v>
      </c>
      <c r="AX31" s="349">
        <f t="shared" si="205"/>
        <v>0</v>
      </c>
      <c r="AY31" s="349">
        <f t="shared" si="205"/>
        <v>0</v>
      </c>
      <c r="AZ31" s="349">
        <f t="shared" si="205"/>
        <v>0</v>
      </c>
      <c r="BA31" s="349">
        <f t="shared" si="205"/>
        <v>0</v>
      </c>
      <c r="BB31" s="349">
        <f t="shared" si="205"/>
        <v>0</v>
      </c>
      <c r="BC31" s="349">
        <f t="shared" si="205"/>
        <v>0</v>
      </c>
      <c r="BD31" s="349">
        <f t="shared" si="205"/>
        <v>0</v>
      </c>
      <c r="BE31" s="349">
        <f t="shared" si="205"/>
        <v>0</v>
      </c>
      <c r="BF31" s="349">
        <f t="shared" si="205"/>
        <v>0</v>
      </c>
      <c r="BG31" s="349">
        <f t="shared" si="205"/>
        <v>0</v>
      </c>
      <c r="BH31" s="349">
        <f t="shared" si="205"/>
        <v>0</v>
      </c>
      <c r="BI31" s="349">
        <f t="shared" si="205"/>
        <v>0</v>
      </c>
      <c r="BJ31" s="349">
        <f t="shared" si="205"/>
        <v>0</v>
      </c>
      <c r="BK31" s="349">
        <f t="shared" si="205"/>
        <v>0</v>
      </c>
      <c r="BL31" s="349">
        <f t="shared" si="205"/>
        <v>0</v>
      </c>
      <c r="BM31" s="349">
        <f t="shared" si="205"/>
        <v>0</v>
      </c>
      <c r="BN31" s="349">
        <f t="shared" si="205"/>
        <v>0</v>
      </c>
      <c r="BO31" s="349">
        <f t="shared" si="205"/>
        <v>0</v>
      </c>
      <c r="BP31" s="349">
        <f t="shared" si="205"/>
        <v>0</v>
      </c>
      <c r="BQ31" s="349">
        <f t="shared" si="205"/>
        <v>0</v>
      </c>
      <c r="BR31" s="349">
        <f t="shared" si="205"/>
        <v>0</v>
      </c>
      <c r="BS31" s="349">
        <f t="shared" ref="BS31:ED31" si="206">BS12-BS30</f>
        <v>0</v>
      </c>
      <c r="BT31" s="349">
        <f t="shared" si="206"/>
        <v>0</v>
      </c>
      <c r="BU31" s="349">
        <f t="shared" si="206"/>
        <v>0</v>
      </c>
      <c r="BV31" s="349">
        <f t="shared" si="206"/>
        <v>0</v>
      </c>
      <c r="BW31" s="349">
        <f t="shared" si="206"/>
        <v>0</v>
      </c>
      <c r="BX31" s="349">
        <f t="shared" si="206"/>
        <v>0</v>
      </c>
      <c r="BY31" s="349">
        <f t="shared" si="206"/>
        <v>0</v>
      </c>
      <c r="BZ31" s="349">
        <f t="shared" si="206"/>
        <v>0</v>
      </c>
      <c r="CA31" s="349">
        <f t="shared" si="206"/>
        <v>0</v>
      </c>
      <c r="CB31" s="349">
        <f t="shared" si="206"/>
        <v>0</v>
      </c>
      <c r="CC31" s="349">
        <f t="shared" si="206"/>
        <v>0</v>
      </c>
      <c r="CD31" s="349">
        <f t="shared" si="206"/>
        <v>0</v>
      </c>
      <c r="CE31" s="349">
        <f t="shared" si="206"/>
        <v>0</v>
      </c>
      <c r="CF31" s="349">
        <f t="shared" si="206"/>
        <v>-3.2596290111541748E-9</v>
      </c>
      <c r="CG31" s="349">
        <f t="shared" si="206"/>
        <v>-3.2596290111541748E-9</v>
      </c>
      <c r="CH31" s="349">
        <f t="shared" si="206"/>
        <v>-3.4924596548080444E-9</v>
      </c>
      <c r="CI31" s="349">
        <f t="shared" si="206"/>
        <v>-3.4924596548080444E-9</v>
      </c>
      <c r="CJ31" s="349">
        <f t="shared" si="206"/>
        <v>-3.7252902984619141E-9</v>
      </c>
      <c r="CK31" s="349">
        <f t="shared" si="206"/>
        <v>0</v>
      </c>
      <c r="CL31" s="349">
        <f t="shared" si="206"/>
        <v>0</v>
      </c>
      <c r="CM31" s="349">
        <f t="shared" si="206"/>
        <v>0</v>
      </c>
      <c r="CN31" s="349">
        <f t="shared" si="206"/>
        <v>0</v>
      </c>
      <c r="CO31" s="349">
        <f t="shared" si="206"/>
        <v>0</v>
      </c>
      <c r="CP31" s="349">
        <f t="shared" si="206"/>
        <v>0</v>
      </c>
      <c r="CQ31" s="349">
        <f t="shared" si="206"/>
        <v>0</v>
      </c>
      <c r="CR31" s="349">
        <f t="shared" si="206"/>
        <v>0</v>
      </c>
      <c r="CS31" s="349">
        <f t="shared" si="206"/>
        <v>0</v>
      </c>
      <c r="CT31" s="349">
        <f t="shared" si="206"/>
        <v>0</v>
      </c>
      <c r="CU31" s="349">
        <f t="shared" si="206"/>
        <v>0</v>
      </c>
      <c r="CV31" s="349">
        <f t="shared" si="206"/>
        <v>0</v>
      </c>
      <c r="CW31" s="349">
        <f t="shared" si="206"/>
        <v>0</v>
      </c>
      <c r="CX31" s="349">
        <f t="shared" si="206"/>
        <v>0</v>
      </c>
      <c r="CY31" s="349">
        <f t="shared" si="206"/>
        <v>-3.7252902984619141E-9</v>
      </c>
      <c r="CZ31" s="349">
        <f t="shared" si="206"/>
        <v>-3.7252902984619141E-9</v>
      </c>
      <c r="DA31" s="349">
        <f t="shared" si="206"/>
        <v>-3.7252902984619141E-9</v>
      </c>
      <c r="DB31" s="349">
        <f t="shared" si="206"/>
        <v>0</v>
      </c>
      <c r="DC31" s="349">
        <f t="shared" si="206"/>
        <v>0</v>
      </c>
      <c r="DD31" s="349">
        <f t="shared" si="206"/>
        <v>2.0455927588045597E-3</v>
      </c>
      <c r="DE31" s="349">
        <f t="shared" si="206"/>
        <v>2.0455929916352034E-3</v>
      </c>
      <c r="DF31" s="349">
        <f t="shared" si="206"/>
        <v>2.0455929916352034E-3</v>
      </c>
      <c r="DG31" s="349">
        <f t="shared" si="206"/>
        <v>2.045593224465847E-3</v>
      </c>
      <c r="DH31" s="349">
        <f t="shared" si="206"/>
        <v>2.045593224465847E-3</v>
      </c>
      <c r="DI31" s="349">
        <f t="shared" si="206"/>
        <v>2.045593224465847E-3</v>
      </c>
      <c r="DJ31" s="349">
        <f t="shared" si="206"/>
        <v>2.0455929916352034E-3</v>
      </c>
      <c r="DK31" s="349">
        <f t="shared" si="206"/>
        <v>2.0455927588045597E-3</v>
      </c>
      <c r="DL31" s="349">
        <f t="shared" si="206"/>
        <v>2.0455928752198815E-3</v>
      </c>
      <c r="DM31" s="349">
        <f t="shared" si="206"/>
        <v>2.0455926423892379E-3</v>
      </c>
      <c r="DN31" s="349">
        <f t="shared" si="206"/>
        <v>2.0455924095585942E-3</v>
      </c>
      <c r="DO31" s="349">
        <f t="shared" si="206"/>
        <v>2.0455924095585942E-3</v>
      </c>
      <c r="DP31" s="349">
        <f t="shared" si="206"/>
        <v>2.0455925259739161E-3</v>
      </c>
      <c r="DQ31" s="349">
        <f t="shared" si="206"/>
        <v>2.0455922931432724E-3</v>
      </c>
      <c r="DR31" s="349">
        <f t="shared" si="206"/>
        <v>2.0455925259739161E-3</v>
      </c>
      <c r="DS31" s="349">
        <f t="shared" si="206"/>
        <v>2.0455925259739161E-3</v>
      </c>
      <c r="DT31" s="349">
        <f t="shared" si="206"/>
        <v>2.0455922931432724E-3</v>
      </c>
      <c r="DU31" s="349">
        <f t="shared" si="206"/>
        <v>2.0455920603126287E-3</v>
      </c>
      <c r="DV31" s="349">
        <f t="shared" si="206"/>
        <v>2.0455922931432724E-3</v>
      </c>
      <c r="DW31" s="349">
        <f t="shared" si="206"/>
        <v>2.0455922931432724E-3</v>
      </c>
      <c r="DX31" s="349">
        <f t="shared" si="206"/>
        <v>2.0793385338038206E-3</v>
      </c>
      <c r="DY31" s="349">
        <f t="shared" si="206"/>
        <v>2.0793387666344643E-3</v>
      </c>
      <c r="DZ31" s="349">
        <f t="shared" si="206"/>
        <v>2.0793389994651079E-3</v>
      </c>
      <c r="EA31" s="349">
        <f t="shared" si="206"/>
        <v>2.0793389994651079E-3</v>
      </c>
      <c r="EB31" s="349">
        <f t="shared" si="206"/>
        <v>2.0793389994651079E-3</v>
      </c>
      <c r="EC31" s="349">
        <f t="shared" si="206"/>
        <v>2.0793389994651079E-3</v>
      </c>
      <c r="ED31" s="349">
        <f t="shared" si="206"/>
        <v>2.0793392322957516E-3</v>
      </c>
      <c r="EE31" s="349">
        <f t="shared" ref="EE31:ES31" si="207">EE12-EE30</f>
        <v>2.0793392322957516E-3</v>
      </c>
      <c r="EF31" s="349">
        <f t="shared" si="207"/>
        <v>2.0793392322957516E-3</v>
      </c>
      <c r="EG31" s="349">
        <f t="shared" si="207"/>
        <v>2.0793391158804297E-3</v>
      </c>
      <c r="EH31" s="349">
        <f t="shared" si="207"/>
        <v>2.0793391158804297E-3</v>
      </c>
      <c r="EI31" s="349">
        <f t="shared" si="207"/>
        <v>2.1208139369264245E-3</v>
      </c>
      <c r="EJ31" s="349">
        <f t="shared" si="207"/>
        <v>2.1208140533417463E-3</v>
      </c>
      <c r="EK31" s="349">
        <f t="shared" si="207"/>
        <v>2.1208141697570682E-3</v>
      </c>
      <c r="EL31" s="349">
        <f t="shared" si="207"/>
        <v>2.12081428617239E-3</v>
      </c>
      <c r="EM31" s="349">
        <f t="shared" si="207"/>
        <v>2.1208145190030336E-3</v>
      </c>
      <c r="EN31" s="349">
        <f t="shared" si="207"/>
        <v>2.1208144607953727E-3</v>
      </c>
      <c r="EO31" s="349">
        <f t="shared" si="207"/>
        <v>2.1208144607953727E-3</v>
      </c>
      <c r="EP31" s="349">
        <f t="shared" si="207"/>
        <v>2.1208143443800509E-3</v>
      </c>
      <c r="EQ31" s="349">
        <f t="shared" si="207"/>
        <v>2.1540110465139151E-3</v>
      </c>
      <c r="ER31" s="349">
        <f t="shared" si="207"/>
        <v>2.1540110465139151E-3</v>
      </c>
      <c r="ES31" s="349">
        <f t="shared" si="207"/>
        <v>2.1540110465139151E-3</v>
      </c>
    </row>
    <row r="33" spans="5:149" x14ac:dyDescent="0.2">
      <c r="F33" s="132">
        <v>47.165363756940003</v>
      </c>
      <c r="G33" s="132">
        <v>183.91215054498002</v>
      </c>
      <c r="H33" s="132">
        <v>410.31666601068002</v>
      </c>
      <c r="I33" s="132">
        <v>823.74747388648007</v>
      </c>
      <c r="J33" s="132">
        <v>1181.5824622077666</v>
      </c>
      <c r="K33" s="132">
        <v>1596.44944813354</v>
      </c>
      <c r="L33" s="132">
        <v>2068.2660703361798</v>
      </c>
      <c r="M33" s="132">
        <v>2607.5025011375815</v>
      </c>
      <c r="N33" s="132">
        <v>3223.3607026318314</v>
      </c>
      <c r="O33" s="132">
        <v>3895.4570325897412</v>
      </c>
      <c r="P33" s="132">
        <v>4606.6379427849724</v>
      </c>
      <c r="Q33" s="132">
        <v>5430.4690930094621</v>
      </c>
      <c r="R33" s="132">
        <v>6397.2214493299634</v>
      </c>
      <c r="S33" s="132">
        <v>7457.1345252964929</v>
      </c>
      <c r="T33" s="132">
        <v>8494.8852537700077</v>
      </c>
      <c r="U33" s="132">
        <v>9635.1312769419492</v>
      </c>
      <c r="V33" s="132">
        <v>10235.545532733917</v>
      </c>
      <c r="W33" s="132">
        <v>10711.347919566144</v>
      </c>
      <c r="X33" s="132">
        <v>11244.481281463834</v>
      </c>
      <c r="Y33" s="132">
        <v>11872.182781251438</v>
      </c>
      <c r="Z33" s="132">
        <v>12590.299474717818</v>
      </c>
      <c r="AA33" s="132">
        <v>13370.17978694353</v>
      </c>
      <c r="AB33" s="132">
        <v>14003.303687564026</v>
      </c>
      <c r="AC33" s="132">
        <v>14535.048846329259</v>
      </c>
      <c r="AD33" s="132">
        <v>15167.808150639763</v>
      </c>
      <c r="AE33" s="132">
        <v>15841.928654380394</v>
      </c>
      <c r="AF33" s="132">
        <v>16562.625194472537</v>
      </c>
      <c r="AG33" s="132">
        <v>17015.962864592755</v>
      </c>
      <c r="AH33" s="132">
        <v>17134.18372848308</v>
      </c>
      <c r="AI33" s="132">
        <v>17288.62847206432</v>
      </c>
      <c r="AJ33" s="132">
        <v>17480.107772136391</v>
      </c>
      <c r="AK33" s="132">
        <v>17593.619635767267</v>
      </c>
      <c r="AL33" s="132">
        <v>17627.44427619729</v>
      </c>
      <c r="AM33" s="132">
        <v>17688.425053282077</v>
      </c>
      <c r="AN33" s="132">
        <v>17776.256690618633</v>
      </c>
      <c r="AO33" s="132">
        <v>17957.489220928797</v>
      </c>
      <c r="AP33" s="132">
        <v>18132.679626841749</v>
      </c>
      <c r="AQ33" s="132">
        <v>18231.284078437744</v>
      </c>
      <c r="AR33" s="132">
        <v>18354.062351627446</v>
      </c>
      <c r="AS33" s="132">
        <v>18726.20930150853</v>
      </c>
      <c r="AT33" s="132">
        <v>19318.871536850627</v>
      </c>
      <c r="AU33" s="132">
        <v>20045.316492746722</v>
      </c>
      <c r="AV33" s="132">
        <v>20871.099313233</v>
      </c>
      <c r="AW33" s="132">
        <v>22417.77563747119</v>
      </c>
      <c r="AX33" s="132">
        <v>24700.837104065151</v>
      </c>
      <c r="AY33" s="132">
        <v>27088.149708580469</v>
      </c>
      <c r="AZ33" s="132">
        <v>29830.723146644912</v>
      </c>
      <c r="BA33" s="132">
        <v>32991.259153292529</v>
      </c>
      <c r="BB33" s="132">
        <v>36339.043507997194</v>
      </c>
      <c r="BC33" s="132">
        <v>40154.583114169502</v>
      </c>
      <c r="BD33" s="132">
        <v>44458.660193427597</v>
      </c>
      <c r="BE33" s="132">
        <v>49269.457605827549</v>
      </c>
      <c r="BF33" s="132">
        <v>4511.6386284026512</v>
      </c>
      <c r="BG33" s="132">
        <v>9120.992155246633</v>
      </c>
      <c r="BH33" s="132">
        <v>14276.027943722127</v>
      </c>
      <c r="BI33" s="132">
        <v>19955.394007045932</v>
      </c>
      <c r="BJ33" s="132">
        <v>25695.950779117346</v>
      </c>
      <c r="BK33" s="132">
        <v>31473.344553156476</v>
      </c>
      <c r="BL33" s="132">
        <v>37277.243466111759</v>
      </c>
      <c r="BM33" s="132">
        <v>43323.919638109786</v>
      </c>
      <c r="BN33" s="132">
        <v>49705.061562630086</v>
      </c>
      <c r="BO33" s="132">
        <v>56359.650975261378</v>
      </c>
      <c r="BP33" s="132">
        <v>6661.5234771675532</v>
      </c>
      <c r="BQ33" s="132">
        <v>12985.745014322278</v>
      </c>
      <c r="BR33" s="132">
        <v>19701.090654143874</v>
      </c>
      <c r="BS33" s="132">
        <v>25991.310307388565</v>
      </c>
      <c r="BT33" s="132">
        <v>32030.702539837479</v>
      </c>
      <c r="BU33" s="132">
        <v>37802.129849699348</v>
      </c>
      <c r="BV33" s="132">
        <v>43163.861688759076</v>
      </c>
      <c r="BW33" s="132">
        <v>4834.0441352127482</v>
      </c>
      <c r="BX33" s="132">
        <v>9051.2050485178279</v>
      </c>
      <c r="BY33" s="132">
        <v>12670.122300937217</v>
      </c>
      <c r="BZ33" s="132">
        <v>15812.678006516904</v>
      </c>
      <c r="CA33" s="132">
        <v>18663.729181694027</v>
      </c>
      <c r="CB33" s="132">
        <v>21187.288224057262</v>
      </c>
      <c r="CC33" s="132">
        <v>23267.319565842659</v>
      </c>
      <c r="CD33" s="132">
        <v>25117.648875541301</v>
      </c>
      <c r="CE33" s="132">
        <v>26565.007535495592</v>
      </c>
      <c r="CF33" s="132">
        <v>27640.629279851913</v>
      </c>
      <c r="CG33" s="132">
        <v>28299.654864342909</v>
      </c>
      <c r="CH33" s="132">
        <v>28418.772570983507</v>
      </c>
      <c r="CI33" s="132">
        <v>27847.156734486747</v>
      </c>
      <c r="CJ33" s="132">
        <v>26581.158947734966</v>
      </c>
      <c r="CK33" s="132">
        <v>24640.767063355052</v>
      </c>
      <c r="CL33" s="132">
        <v>22133.555665333453</v>
      </c>
      <c r="CM33" s="132">
        <v>19210.311551156254</v>
      </c>
      <c r="CN33" s="132">
        <v>-3101.1063576677598</v>
      </c>
      <c r="CO33" s="132">
        <v>-6204.7438745577565</v>
      </c>
      <c r="CP33" s="132">
        <v>-9887.3740535488032</v>
      </c>
      <c r="CQ33" s="132">
        <v>-13408.850854979897</v>
      </c>
      <c r="CR33" s="132">
        <v>-3392.376070693746</v>
      </c>
      <c r="CS33" s="132">
        <v>-6634.294163928751</v>
      </c>
      <c r="CT33" s="132">
        <v>-9792.9873887781232</v>
      </c>
      <c r="CU33" s="132">
        <v>-12972.472670021478</v>
      </c>
      <c r="CV33" s="132">
        <v>-16088.302024084109</v>
      </c>
      <c r="CW33" s="132">
        <v>-19167.774956696499</v>
      </c>
      <c r="CX33" s="132">
        <v>-22153.529232289024</v>
      </c>
      <c r="CY33" s="132">
        <v>-24857.70745672191</v>
      </c>
      <c r="CZ33" s="132">
        <v>-27333.237962482515</v>
      </c>
      <c r="DA33" s="132">
        <v>-29611.440647759104</v>
      </c>
      <c r="DB33" s="132">
        <v>-31563.206102228982</v>
      </c>
      <c r="DC33" s="132">
        <v>-33172.549097855001</v>
      </c>
      <c r="DD33" s="132">
        <v>-1377.0419143941176</v>
      </c>
      <c r="DE33" s="132">
        <v>-2626.1741598869303</v>
      </c>
      <c r="DF33" s="132">
        <v>-3766.8044890309138</v>
      </c>
      <c r="DG33" s="132">
        <v>-4872.3206267742644</v>
      </c>
      <c r="DH33" s="132">
        <v>-5982.0270747511559</v>
      </c>
      <c r="DI33" s="132">
        <v>-7062.3239768653502</v>
      </c>
      <c r="DJ33" s="132">
        <v>-8042.0816750745726</v>
      </c>
      <c r="DK33" s="132">
        <v>-8835.7823396850254</v>
      </c>
      <c r="DL33" s="132">
        <v>-9437.3341591662665</v>
      </c>
      <c r="DM33" s="132">
        <v>-9831.314212064206</v>
      </c>
      <c r="DN33" s="132">
        <v>-10029.235097807617</v>
      </c>
      <c r="DO33" s="132">
        <v>-9816.5077739598801</v>
      </c>
      <c r="DP33" s="132">
        <v>-9113.5068584344881</v>
      </c>
      <c r="DQ33" s="132">
        <v>-8011.3322551452165</v>
      </c>
      <c r="DR33" s="132">
        <v>-6739.0206720182268</v>
      </c>
      <c r="DS33" s="132">
        <v>-5171.7153821985121</v>
      </c>
      <c r="DT33" s="132">
        <v>-3618.6684651325022</v>
      </c>
      <c r="DU33" s="132">
        <v>-2063.4838084589755</v>
      </c>
      <c r="DV33" s="132">
        <v>-431.99966132698341</v>
      </c>
      <c r="DW33" s="132">
        <v>1497.58016456365</v>
      </c>
      <c r="DX33" s="132">
        <v>2099.6629361650698</v>
      </c>
      <c r="DY33" s="132">
        <v>4218.9165313521389</v>
      </c>
      <c r="DZ33" s="132">
        <v>7954.8481533339027</v>
      </c>
      <c r="EA33" s="132">
        <v>11835.199909519226</v>
      </c>
      <c r="EB33" s="132">
        <v>15710.765763333855</v>
      </c>
      <c r="EC33" s="132">
        <v>19429.700989882444</v>
      </c>
      <c r="ED33" s="132">
        <v>22745.96477332402</v>
      </c>
      <c r="EE33" s="132">
        <v>25477.3725356879</v>
      </c>
      <c r="EF33" s="132">
        <v>27753.067570444724</v>
      </c>
      <c r="EG33" s="132">
        <v>29646.325890287753</v>
      </c>
      <c r="EH33" s="132">
        <v>31371.565523035959</v>
      </c>
      <c r="EI33" s="132">
        <v>1809.5348500133803</v>
      </c>
      <c r="EJ33" s="132">
        <v>3502.4140541875131</v>
      </c>
      <c r="EK33" s="132">
        <v>4812.3506664862471</v>
      </c>
      <c r="EL33" s="132">
        <v>5814.8656679572277</v>
      </c>
      <c r="EM33" s="132">
        <v>6716.6710333042911</v>
      </c>
      <c r="EN33" s="132">
        <v>7422.139678266054</v>
      </c>
      <c r="EO33" s="132">
        <v>7747.5426538977017</v>
      </c>
      <c r="EP33" s="132">
        <v>7535.4217047864595</v>
      </c>
      <c r="EQ33" s="132">
        <v>-847.89719596859197</v>
      </c>
      <c r="ER33" s="132">
        <v>-2177.6155778817556</v>
      </c>
      <c r="ES33" s="132">
        <v>-3894.7113993680459</v>
      </c>
    </row>
    <row r="34" spans="5:149" x14ac:dyDescent="0.2">
      <c r="F34" s="349">
        <f>F15-F33</f>
        <v>0</v>
      </c>
      <c r="G34" s="349">
        <f t="shared" ref="G34:BR34" si="208">G15-G33</f>
        <v>0</v>
      </c>
      <c r="H34" s="349">
        <f t="shared" si="208"/>
        <v>0</v>
      </c>
      <c r="I34" s="349">
        <f t="shared" si="208"/>
        <v>0</v>
      </c>
      <c r="J34" s="349">
        <f t="shared" si="208"/>
        <v>0</v>
      </c>
      <c r="K34" s="349">
        <f t="shared" si="208"/>
        <v>0</v>
      </c>
      <c r="L34" s="349">
        <f t="shared" si="208"/>
        <v>0</v>
      </c>
      <c r="M34" s="349">
        <f t="shared" si="208"/>
        <v>0</v>
      </c>
      <c r="N34" s="349">
        <f t="shared" si="208"/>
        <v>0</v>
      </c>
      <c r="O34" s="349">
        <f t="shared" si="208"/>
        <v>0</v>
      </c>
      <c r="P34" s="349">
        <f t="shared" si="208"/>
        <v>0</v>
      </c>
      <c r="Q34" s="349">
        <f t="shared" si="208"/>
        <v>0</v>
      </c>
      <c r="R34" s="349">
        <f t="shared" si="208"/>
        <v>0</v>
      </c>
      <c r="S34" s="349">
        <f t="shared" si="208"/>
        <v>0</v>
      </c>
      <c r="T34" s="349">
        <f t="shared" si="208"/>
        <v>0</v>
      </c>
      <c r="U34" s="349">
        <f t="shared" si="208"/>
        <v>0</v>
      </c>
      <c r="V34" s="349">
        <f t="shared" si="208"/>
        <v>0</v>
      </c>
      <c r="W34" s="349">
        <f t="shared" si="208"/>
        <v>0</v>
      </c>
      <c r="X34" s="349">
        <f t="shared" si="208"/>
        <v>0</v>
      </c>
      <c r="Y34" s="349">
        <f t="shared" si="208"/>
        <v>0</v>
      </c>
      <c r="Z34" s="349">
        <f t="shared" si="208"/>
        <v>0</v>
      </c>
      <c r="AA34" s="349">
        <f t="shared" si="208"/>
        <v>0</v>
      </c>
      <c r="AB34" s="349">
        <f t="shared" si="208"/>
        <v>0</v>
      </c>
      <c r="AC34" s="349">
        <f t="shared" si="208"/>
        <v>0</v>
      </c>
      <c r="AD34" s="349">
        <f t="shared" si="208"/>
        <v>0</v>
      </c>
      <c r="AE34" s="349">
        <f t="shared" si="208"/>
        <v>0</v>
      </c>
      <c r="AF34" s="349">
        <f t="shared" si="208"/>
        <v>0</v>
      </c>
      <c r="AG34" s="349">
        <f t="shared" si="208"/>
        <v>0</v>
      </c>
      <c r="AH34" s="349">
        <f t="shared" si="208"/>
        <v>0</v>
      </c>
      <c r="AI34" s="349">
        <f t="shared" si="208"/>
        <v>0</v>
      </c>
      <c r="AJ34" s="349">
        <f t="shared" si="208"/>
        <v>0</v>
      </c>
      <c r="AK34" s="349">
        <f t="shared" si="208"/>
        <v>0</v>
      </c>
      <c r="AL34" s="349">
        <f t="shared" si="208"/>
        <v>0</v>
      </c>
      <c r="AM34" s="349">
        <f t="shared" si="208"/>
        <v>0</v>
      </c>
      <c r="AN34" s="349">
        <f t="shared" si="208"/>
        <v>0</v>
      </c>
      <c r="AO34" s="349">
        <f t="shared" si="208"/>
        <v>0</v>
      </c>
      <c r="AP34" s="349">
        <f t="shared" si="208"/>
        <v>0</v>
      </c>
      <c r="AQ34" s="349">
        <f t="shared" si="208"/>
        <v>0</v>
      </c>
      <c r="AR34" s="349">
        <f t="shared" si="208"/>
        <v>0</v>
      </c>
      <c r="AS34" s="349">
        <f t="shared" si="208"/>
        <v>0</v>
      </c>
      <c r="AT34" s="349">
        <f t="shared" si="208"/>
        <v>0</v>
      </c>
      <c r="AU34" s="349">
        <f t="shared" si="208"/>
        <v>0</v>
      </c>
      <c r="AV34" s="349">
        <f t="shared" si="208"/>
        <v>0</v>
      </c>
      <c r="AW34" s="349">
        <f t="shared" si="208"/>
        <v>0</v>
      </c>
      <c r="AX34" s="349">
        <f t="shared" si="208"/>
        <v>0</v>
      </c>
      <c r="AY34" s="349">
        <f t="shared" si="208"/>
        <v>0</v>
      </c>
      <c r="AZ34" s="349">
        <f t="shared" si="208"/>
        <v>0</v>
      </c>
      <c r="BA34" s="349">
        <f t="shared" si="208"/>
        <v>0</v>
      </c>
      <c r="BB34" s="349">
        <f t="shared" si="208"/>
        <v>0</v>
      </c>
      <c r="BC34" s="349">
        <f t="shared" si="208"/>
        <v>0</v>
      </c>
      <c r="BD34" s="349">
        <f t="shared" si="208"/>
        <v>0</v>
      </c>
      <c r="BE34" s="349">
        <f t="shared" si="208"/>
        <v>0</v>
      </c>
      <c r="BF34" s="349">
        <f t="shared" si="208"/>
        <v>0</v>
      </c>
      <c r="BG34" s="349">
        <f t="shared" si="208"/>
        <v>0</v>
      </c>
      <c r="BH34" s="349">
        <f t="shared" si="208"/>
        <v>0</v>
      </c>
      <c r="BI34" s="349">
        <f t="shared" si="208"/>
        <v>0</v>
      </c>
      <c r="BJ34" s="349">
        <f t="shared" si="208"/>
        <v>0</v>
      </c>
      <c r="BK34" s="349">
        <f t="shared" si="208"/>
        <v>0</v>
      </c>
      <c r="BL34" s="349">
        <f t="shared" si="208"/>
        <v>0</v>
      </c>
      <c r="BM34" s="349">
        <f t="shared" si="208"/>
        <v>0</v>
      </c>
      <c r="BN34" s="349">
        <f t="shared" si="208"/>
        <v>0</v>
      </c>
      <c r="BO34" s="349">
        <f t="shared" si="208"/>
        <v>0</v>
      </c>
      <c r="BP34" s="349">
        <f t="shared" si="208"/>
        <v>0</v>
      </c>
      <c r="BQ34" s="349">
        <f t="shared" si="208"/>
        <v>0</v>
      </c>
      <c r="BR34" s="349">
        <f t="shared" si="208"/>
        <v>0</v>
      </c>
      <c r="BS34" s="349">
        <f t="shared" ref="BS34:ED34" si="209">BS15-BS33</f>
        <v>0</v>
      </c>
      <c r="BT34" s="349">
        <f t="shared" si="209"/>
        <v>0</v>
      </c>
      <c r="BU34" s="349">
        <f t="shared" si="209"/>
        <v>0</v>
      </c>
      <c r="BV34" s="349">
        <f t="shared" si="209"/>
        <v>0</v>
      </c>
      <c r="BW34" s="349">
        <f t="shared" si="209"/>
        <v>0</v>
      </c>
      <c r="BX34" s="349">
        <f t="shared" si="209"/>
        <v>0</v>
      </c>
      <c r="BY34" s="349">
        <f t="shared" si="209"/>
        <v>0</v>
      </c>
      <c r="BZ34" s="349">
        <f t="shared" si="209"/>
        <v>0</v>
      </c>
      <c r="CA34" s="349">
        <f t="shared" si="209"/>
        <v>0</v>
      </c>
      <c r="CB34" s="349">
        <f t="shared" si="209"/>
        <v>0</v>
      </c>
      <c r="CC34" s="349">
        <f t="shared" si="209"/>
        <v>0</v>
      </c>
      <c r="CD34" s="349">
        <f t="shared" si="209"/>
        <v>0</v>
      </c>
      <c r="CE34" s="349">
        <f t="shared" si="209"/>
        <v>0</v>
      </c>
      <c r="CF34" s="349">
        <f t="shared" si="209"/>
        <v>0</v>
      </c>
      <c r="CG34" s="349">
        <f t="shared" si="209"/>
        <v>0</v>
      </c>
      <c r="CH34" s="349">
        <f t="shared" si="209"/>
        <v>0</v>
      </c>
      <c r="CI34" s="349">
        <f t="shared" si="209"/>
        <v>0</v>
      </c>
      <c r="CJ34" s="349">
        <f t="shared" si="209"/>
        <v>0</v>
      </c>
      <c r="CK34" s="349">
        <f t="shared" si="209"/>
        <v>0</v>
      </c>
      <c r="CL34" s="349">
        <f t="shared" si="209"/>
        <v>0</v>
      </c>
      <c r="CM34" s="349">
        <f t="shared" si="209"/>
        <v>0</v>
      </c>
      <c r="CN34" s="349">
        <f t="shared" si="209"/>
        <v>0</v>
      </c>
      <c r="CO34" s="349">
        <f t="shared" si="209"/>
        <v>0</v>
      </c>
      <c r="CP34" s="349">
        <f t="shared" si="209"/>
        <v>0</v>
      </c>
      <c r="CQ34" s="349">
        <f t="shared" si="209"/>
        <v>0</v>
      </c>
      <c r="CR34" s="349">
        <f t="shared" si="209"/>
        <v>0</v>
      </c>
      <c r="CS34" s="349">
        <f t="shared" si="209"/>
        <v>0</v>
      </c>
      <c r="CT34" s="349">
        <f t="shared" si="209"/>
        <v>0</v>
      </c>
      <c r="CU34" s="349">
        <f t="shared" si="209"/>
        <v>0</v>
      </c>
      <c r="CV34" s="349">
        <f t="shared" si="209"/>
        <v>0</v>
      </c>
      <c r="CW34" s="349">
        <f t="shared" si="209"/>
        <v>0</v>
      </c>
      <c r="CX34" s="349">
        <f t="shared" si="209"/>
        <v>0</v>
      </c>
      <c r="CY34" s="349">
        <f t="shared" si="209"/>
        <v>0</v>
      </c>
      <c r="CZ34" s="349">
        <f t="shared" si="209"/>
        <v>0</v>
      </c>
      <c r="DA34" s="349">
        <f t="shared" si="209"/>
        <v>0</v>
      </c>
      <c r="DB34" s="349">
        <f t="shared" si="209"/>
        <v>0</v>
      </c>
      <c r="DC34" s="349">
        <f t="shared" si="209"/>
        <v>2.0455962585401721E-3</v>
      </c>
      <c r="DD34" s="349">
        <f t="shared" si="209"/>
        <v>6.3774132286198437E-7</v>
      </c>
      <c r="DE34" s="349">
        <f t="shared" si="209"/>
        <v>1.9132248780806549E-6</v>
      </c>
      <c r="DF34" s="349">
        <f t="shared" si="209"/>
        <v>3.1887084332993254E-6</v>
      </c>
      <c r="DG34" s="349">
        <f t="shared" si="209"/>
        <v>4.4641928980126977E-6</v>
      </c>
      <c r="DH34" s="349">
        <f t="shared" si="209"/>
        <v>5.7396764532313682E-6</v>
      </c>
      <c r="DI34" s="349">
        <f t="shared" si="209"/>
        <v>7.0151600084500387E-6</v>
      </c>
      <c r="DJ34" s="349">
        <f t="shared" si="209"/>
        <v>8.2906435636687092E-6</v>
      </c>
      <c r="DK34" s="349">
        <f t="shared" si="209"/>
        <v>9.5661271188873798E-6</v>
      </c>
      <c r="DL34" s="349">
        <f t="shared" si="209"/>
        <v>1.0841611583600752E-5</v>
      </c>
      <c r="DM34" s="349">
        <f t="shared" si="209"/>
        <v>1.2117094229324721E-5</v>
      </c>
      <c r="DN34" s="349">
        <f t="shared" si="209"/>
        <v>1.4065471987123601E-5</v>
      </c>
      <c r="DO34" s="349">
        <f t="shared" si="209"/>
        <v>1.6013847925933078E-5</v>
      </c>
      <c r="DP34" s="349">
        <f t="shared" si="209"/>
        <v>1.7962223864742555E-5</v>
      </c>
      <c r="DQ34" s="349">
        <f t="shared" si="209"/>
        <v>1.9910599803552032E-5</v>
      </c>
      <c r="DR34" s="349">
        <f t="shared" si="209"/>
        <v>2.1858975742361508E-5</v>
      </c>
      <c r="DS34" s="349">
        <f t="shared" si="209"/>
        <v>2.4236407625721768E-5</v>
      </c>
      <c r="DT34" s="349">
        <f t="shared" si="209"/>
        <v>2.6613839054334676E-5</v>
      </c>
      <c r="DU34" s="349">
        <f t="shared" si="209"/>
        <v>2.8991270482947584E-5</v>
      </c>
      <c r="DV34" s="349">
        <f t="shared" si="209"/>
        <v>3.1368701911560493E-5</v>
      </c>
      <c r="DW34" s="349">
        <f t="shared" si="209"/>
        <v>3.3746137660273234E-5</v>
      </c>
      <c r="DX34" s="349">
        <f t="shared" si="209"/>
        <v>2.3970419533725362E-6</v>
      </c>
      <c r="DY34" s="349">
        <f t="shared" si="209"/>
        <v>4.8136944315047003E-6</v>
      </c>
      <c r="DZ34" s="349">
        <f t="shared" si="209"/>
        <v>8.887124749890063E-6</v>
      </c>
      <c r="EA34" s="349">
        <f t="shared" si="209"/>
        <v>1.2960554158780724E-5</v>
      </c>
      <c r="EB34" s="349">
        <f>EB15-EB33</f>
        <v>1.7033982658176683E-5</v>
      </c>
      <c r="EC34" s="349">
        <f t="shared" si="209"/>
        <v>2.1107411157572642E-5</v>
      </c>
      <c r="ED34" s="349">
        <f t="shared" si="209"/>
        <v>2.5180841475958005E-5</v>
      </c>
      <c r="EE34" s="349">
        <f t="shared" ref="EE34:ES34" si="210">EE15-EE33</f>
        <v>2.9254257242428139E-5</v>
      </c>
      <c r="EF34" s="349">
        <f t="shared" si="210"/>
        <v>3.3327687560813501E-5</v>
      </c>
      <c r="EG34" s="349">
        <f t="shared" si="210"/>
        <v>3.7401117879198864E-5</v>
      </c>
      <c r="EH34" s="349">
        <f t="shared" si="210"/>
        <v>4.1474548197584227E-5</v>
      </c>
      <c r="EI34" s="349">
        <f t="shared" si="210"/>
        <v>4.1140551729768049E-6</v>
      </c>
      <c r="EJ34" s="349">
        <f t="shared" si="210"/>
        <v>8.268735655292403E-6</v>
      </c>
      <c r="EK34" s="349">
        <f t="shared" si="210"/>
        <v>1.242341568286065E-5</v>
      </c>
      <c r="EL34" s="349">
        <f t="shared" si="210"/>
        <v>1.6578095710428897E-5</v>
      </c>
      <c r="EM34" s="349">
        <f t="shared" si="210"/>
        <v>2.0732776647491846E-5</v>
      </c>
      <c r="EN34" s="349">
        <f t="shared" si="210"/>
        <v>2.4887457584554795E-5</v>
      </c>
      <c r="EO34" s="349">
        <f t="shared" si="210"/>
        <v>2.9042138521617744E-5</v>
      </c>
      <c r="EP34" s="349">
        <f t="shared" si="210"/>
        <v>3.3196819458680693E-5</v>
      </c>
      <c r="EQ34" s="349">
        <f t="shared" si="210"/>
        <v>4.1871967368933838E-6</v>
      </c>
      <c r="ER34" s="349">
        <f t="shared" si="210"/>
        <v>8.4069097283645533E-6</v>
      </c>
      <c r="ES34" s="349">
        <f t="shared" si="210"/>
        <v>1.2626622265088372E-5</v>
      </c>
    </row>
    <row r="35" spans="5:149" x14ac:dyDescent="0.2">
      <c r="AW35" s="45"/>
      <c r="AX35" s="45"/>
      <c r="AY35" s="45"/>
      <c r="AZ35" s="45"/>
      <c r="BA35" s="45"/>
      <c r="BB35" s="45"/>
      <c r="BC35" s="45"/>
      <c r="BD35" s="45"/>
      <c r="BE35" s="45"/>
      <c r="BF35" s="45"/>
      <c r="BG35" s="45"/>
      <c r="BH35" s="45"/>
      <c r="BI35" s="45"/>
      <c r="BJ35" s="45"/>
    </row>
    <row r="36" spans="5:149" x14ac:dyDescent="0.2">
      <c r="E36" s="132" t="s">
        <v>408</v>
      </c>
      <c r="F36" s="132">
        <v>37235.01</v>
      </c>
      <c r="G36" s="132">
        <v>70720.649999999994</v>
      </c>
      <c r="H36" s="132">
        <v>108015.9</v>
      </c>
      <c r="I36" s="132">
        <v>218369.8</v>
      </c>
      <c r="J36" s="132">
        <v>250336.08</v>
      </c>
      <c r="K36" s="132">
        <v>293072.48</v>
      </c>
      <c r="L36" s="132">
        <v>324930.88</v>
      </c>
      <c r="M36" s="132">
        <v>381381.51</v>
      </c>
      <c r="N36" s="132">
        <v>425292.99</v>
      </c>
      <c r="O36" s="132">
        <v>455044.35</v>
      </c>
      <c r="P36" s="132">
        <v>476487.45999999996</v>
      </c>
      <c r="Q36" s="132">
        <v>602597.91968535888</v>
      </c>
      <c r="R36" s="132">
        <v>663691.09256861499</v>
      </c>
      <c r="S36" s="132">
        <v>724623.37417758291</v>
      </c>
      <c r="T36" s="132">
        <v>634662.00675084488</v>
      </c>
      <c r="U36" s="132">
        <v>858875.61016729684</v>
      </c>
      <c r="V36" s="132">
        <v>515194.7801853756</v>
      </c>
      <c r="W36" s="132">
        <v>573696.70614837925</v>
      </c>
      <c r="X36" s="132">
        <v>646398.85225323658</v>
      </c>
      <c r="Y36" s="132">
        <v>790119.41245791153</v>
      </c>
      <c r="Z36" s="132">
        <v>853317.39103465632</v>
      </c>
      <c r="AA36" s="132">
        <v>931467.75473916659</v>
      </c>
      <c r="AB36" s="132">
        <v>517459.87626737723</v>
      </c>
      <c r="AC36" s="132">
        <v>699458.72755378904</v>
      </c>
      <c r="AD36" s="132">
        <v>748634.51121579751</v>
      </c>
      <c r="AE36" s="132">
        <v>794115.37319162744</v>
      </c>
      <c r="AF36" s="132">
        <v>855225.50540561485</v>
      </c>
      <c r="AG36" s="132">
        <v>182254.63990173955</v>
      </c>
      <c r="AH36" s="132">
        <v>232904.0450184287</v>
      </c>
      <c r="AI36" s="132">
        <v>309462.79724644835</v>
      </c>
      <c r="AJ36" s="132">
        <v>362959.07306828443</v>
      </c>
      <c r="AK36" s="132">
        <v>35662.916968529695</v>
      </c>
      <c r="AL36" s="132">
        <v>83119.781590103157</v>
      </c>
      <c r="AM36" s="132">
        <v>131027.69108796063</v>
      </c>
      <c r="AN36" s="132">
        <v>177412.51016837417</v>
      </c>
      <c r="AO36" s="132">
        <v>459025.56406295631</v>
      </c>
      <c r="AP36" s="132">
        <v>156194.25531618856</v>
      </c>
      <c r="AQ36" s="132">
        <v>190077.06350825983</v>
      </c>
      <c r="AR36" s="132">
        <v>241085.97114435729</v>
      </c>
      <c r="AS36" s="132">
        <v>1065790.2707093239</v>
      </c>
      <c r="AT36" s="132">
        <v>1397747.1710809106</v>
      </c>
      <c r="AU36" s="132">
        <v>1621889.0424812362</v>
      </c>
      <c r="AV36" s="132">
        <v>1810667.9448571282</v>
      </c>
      <c r="AW36" s="132">
        <v>4618449.363236404</v>
      </c>
      <c r="AX36" s="132">
        <v>4871622.8388775513</v>
      </c>
      <c r="AY36" s="132">
        <v>5051793.2922118278</v>
      </c>
      <c r="AZ36" s="132">
        <v>6348346.5321708973</v>
      </c>
      <c r="BA36" s="132">
        <v>6789151.2265791772</v>
      </c>
      <c r="BB36" s="132">
        <v>7126687.5312150251</v>
      </c>
      <c r="BC36" s="132">
        <v>8733483.9457365014</v>
      </c>
      <c r="BD36" s="132">
        <v>9157406.3536649104</v>
      </c>
      <c r="BE36" s="132">
        <v>10839784.024888374</v>
      </c>
      <c r="BF36" s="132">
        <v>11039495.086304566</v>
      </c>
      <c r="BG36" s="132">
        <v>11313654.321782412</v>
      </c>
      <c r="BH36" s="132">
        <v>13685791.807212349</v>
      </c>
      <c r="BI36" s="132">
        <v>13856404.168286933</v>
      </c>
      <c r="BJ36" s="132">
        <v>13982537.337156221</v>
      </c>
      <c r="BK36" s="132">
        <v>14035045.924432335</v>
      </c>
      <c r="BL36" s="132">
        <v>14111074.522864478</v>
      </c>
      <c r="BM36" s="132">
        <v>15212398.955104277</v>
      </c>
      <c r="BN36" s="132">
        <v>15733072.682579901</v>
      </c>
      <c r="BO36" s="132">
        <v>16538487.857032381</v>
      </c>
      <c r="BP36" s="132">
        <v>15766699.563156908</v>
      </c>
      <c r="BQ36" s="132">
        <v>14902735.551023684</v>
      </c>
      <c r="BR36" s="132">
        <v>13892640.444723744</v>
      </c>
      <c r="BS36" s="132">
        <v>13079796.973379571</v>
      </c>
      <c r="BT36" s="132">
        <v>12817093.439514061</v>
      </c>
      <c r="BU36" s="132">
        <v>11930764.427115832</v>
      </c>
      <c r="BV36" s="132">
        <v>11060320.853521626</v>
      </c>
      <c r="BW36" s="132">
        <v>9668041.6045553423</v>
      </c>
      <c r="BX36" s="132">
        <v>8415127.9962897357</v>
      </c>
      <c r="BY36" s="132">
        <v>7102775.1125191208</v>
      </c>
      <c r="BZ36" s="132">
        <v>6372491.5354314847</v>
      </c>
      <c r="CA36" s="132">
        <v>5852804.8194593154</v>
      </c>
      <c r="CB36" s="132">
        <v>4968206.5431439383</v>
      </c>
      <c r="CC36" s="132">
        <v>3950959.7637210605</v>
      </c>
      <c r="CD36" s="132">
        <v>3093427.7521604798</v>
      </c>
      <c r="CE36" s="132">
        <v>2416810.4642171231</v>
      </c>
      <c r="CF36" s="132">
        <v>1678188.3816847759</v>
      </c>
      <c r="CG36" s="132">
        <v>830787.493961378</v>
      </c>
      <c r="CH36" s="132">
        <v>-377294.5502020081</v>
      </c>
      <c r="CI36" s="132">
        <v>-1798903.7304995831</v>
      </c>
      <c r="CJ36" s="132">
        <v>-3020875.6230363511</v>
      </c>
      <c r="CK36" s="132">
        <v>-4366389.0625508493</v>
      </c>
      <c r="CL36" s="132">
        <v>-5178813.8261045516</v>
      </c>
      <c r="CM36" s="132">
        <v>-5950266.9466244318</v>
      </c>
      <c r="CN36" s="132">
        <v>-5855953.0580370799</v>
      </c>
      <c r="CO36" s="132">
        <v>-5959903.3212591372</v>
      </c>
      <c r="CP36" s="132">
        <v>-5760056.5972828791</v>
      </c>
      <c r="CQ36" s="132">
        <v>-5447033.1621768614</v>
      </c>
      <c r="CR36" s="132">
        <v>-5349193.8942267867</v>
      </c>
      <c r="CS36" s="132">
        <v>-4968201.0830555018</v>
      </c>
      <c r="CT36" s="132">
        <v>-5084330.9907318791</v>
      </c>
      <c r="CU36" s="132">
        <v>-5034371.742534617</v>
      </c>
      <c r="CV36" s="132">
        <v>-4881746.1861561155</v>
      </c>
      <c r="CW36" s="132">
        <v>-4918667.5361743718</v>
      </c>
      <c r="CX36" s="132">
        <v>-4583486.8306122115</v>
      </c>
      <c r="CY36" s="132">
        <v>-4022552.5658363933</v>
      </c>
      <c r="CZ36" s="132">
        <v>-3855816.125692457</v>
      </c>
      <c r="DA36" s="132">
        <v>-3394557.3465283336</v>
      </c>
      <c r="DB36" s="132">
        <v>-2865839.934329703</v>
      </c>
      <c r="DC36" s="132">
        <v>-2296211.5224505845</v>
      </c>
      <c r="DD36" s="132">
        <v>-2120727.7346498519</v>
      </c>
      <c r="DE36" s="132">
        <v>-1885934.0777139293</v>
      </c>
      <c r="DF36" s="132">
        <v>-1772701.7459110601</v>
      </c>
      <c r="DG36" s="132">
        <v>-1773303.337242214</v>
      </c>
      <c r="DH36" s="132">
        <v>-1786142.4012582162</v>
      </c>
      <c r="DI36" s="132">
        <v>-1678970.5676317862</v>
      </c>
      <c r="DJ36" s="132">
        <v>-1463657.2597649852</v>
      </c>
      <c r="DK36" s="132">
        <v>-1082182.1858317703</v>
      </c>
      <c r="DL36" s="132">
        <v>-847329.05044453801</v>
      </c>
      <c r="DM36" s="132">
        <v>-416384.08999758185</v>
      </c>
      <c r="DN36" s="132">
        <v>791.41517049417598</v>
      </c>
      <c r="DO36" s="132">
        <v>445891.69861317851</v>
      </c>
      <c r="DP36" s="132">
        <v>1030263.9369666579</v>
      </c>
      <c r="DQ36" s="132">
        <v>1284073.3791127894</v>
      </c>
      <c r="DR36" s="132">
        <v>1387516.1909274971</v>
      </c>
      <c r="DS36" s="132">
        <v>1309568.7710399665</v>
      </c>
      <c r="DT36" s="132">
        <v>1362979.7824907163</v>
      </c>
      <c r="DU36" s="132">
        <v>1313247.483404103</v>
      </c>
      <c r="DV36" s="132">
        <v>1494279.159617797</v>
      </c>
      <c r="DW36" s="132">
        <v>1826223.0840287327</v>
      </c>
      <c r="DX36" s="132">
        <v>1786965.3401503665</v>
      </c>
      <c r="DY36" s="132">
        <v>1859935.5152866817</v>
      </c>
      <c r="DZ36" s="132">
        <v>1954180.7219123661</v>
      </c>
      <c r="EA36" s="132">
        <v>2007378.0368797462</v>
      </c>
      <c r="EB36" s="132">
        <v>1949294.6614089271</v>
      </c>
      <c r="EC36" s="132">
        <v>1847469.4841688219</v>
      </c>
      <c r="ED36" s="132">
        <v>1538196.2140031559</v>
      </c>
      <c r="EE36" s="132">
        <v>1250373.7468456584</v>
      </c>
      <c r="EF36" s="132">
        <v>1072946.4477501372</v>
      </c>
      <c r="EG36" s="132">
        <v>859933.49481556041</v>
      </c>
      <c r="EH36" s="132">
        <v>901411.50882604544</v>
      </c>
      <c r="EI36" s="132">
        <v>945992.82068693894</v>
      </c>
      <c r="EJ36" s="132">
        <v>782314.52366217063</v>
      </c>
      <c r="EK36" s="132">
        <v>555036.10483241617</v>
      </c>
      <c r="EL36" s="132">
        <v>468459.27250475506</v>
      </c>
      <c r="EM36" s="132">
        <v>452218.84337009827</v>
      </c>
      <c r="EN36" s="132">
        <v>268013.66777959431</v>
      </c>
      <c r="EO36" s="132">
        <v>64199.257555261545</v>
      </c>
      <c r="EP36" s="132">
        <v>-280759.41928169312</v>
      </c>
      <c r="EQ36" s="132">
        <v>-584882.35092390084</v>
      </c>
      <c r="ER36" s="132">
        <v>-772664.03496704495</v>
      </c>
      <c r="ES36" s="132">
        <v>-980366.72582707391</v>
      </c>
    </row>
    <row r="37" spans="5:149" x14ac:dyDescent="0.2">
      <c r="F37" s="358">
        <f>F12-F36</f>
        <v>0</v>
      </c>
      <c r="G37" s="358">
        <f t="shared" ref="G37:BR37" si="211">G12-G36</f>
        <v>0</v>
      </c>
      <c r="H37" s="358">
        <f t="shared" si="211"/>
        <v>0</v>
      </c>
      <c r="I37" s="358">
        <f t="shared" si="211"/>
        <v>0</v>
      </c>
      <c r="J37" s="358">
        <f t="shared" si="211"/>
        <v>0</v>
      </c>
      <c r="K37" s="358">
        <f t="shared" si="211"/>
        <v>0</v>
      </c>
      <c r="L37" s="358">
        <f t="shared" si="211"/>
        <v>0</v>
      </c>
      <c r="M37" s="358">
        <f t="shared" si="211"/>
        <v>0</v>
      </c>
      <c r="N37" s="358">
        <f t="shared" si="211"/>
        <v>0</v>
      </c>
      <c r="O37" s="358">
        <f t="shared" si="211"/>
        <v>0</v>
      </c>
      <c r="P37" s="358">
        <f t="shared" si="211"/>
        <v>0</v>
      </c>
      <c r="Q37" s="358">
        <f t="shared" si="211"/>
        <v>0</v>
      </c>
      <c r="R37" s="358">
        <f t="shared" si="211"/>
        <v>0</v>
      </c>
      <c r="S37" s="358">
        <f t="shared" si="211"/>
        <v>0</v>
      </c>
      <c r="T37" s="358">
        <f t="shared" si="211"/>
        <v>0</v>
      </c>
      <c r="U37" s="358">
        <f t="shared" si="211"/>
        <v>0</v>
      </c>
      <c r="V37" s="358">
        <f t="shared" si="211"/>
        <v>0</v>
      </c>
      <c r="W37" s="358">
        <f t="shared" si="211"/>
        <v>0</v>
      </c>
      <c r="X37" s="358">
        <f t="shared" si="211"/>
        <v>0</v>
      </c>
      <c r="Y37" s="358">
        <f t="shared" si="211"/>
        <v>0</v>
      </c>
      <c r="Z37" s="358">
        <f t="shared" si="211"/>
        <v>0</v>
      </c>
      <c r="AA37" s="358">
        <f t="shared" si="211"/>
        <v>0</v>
      </c>
      <c r="AB37" s="358">
        <f t="shared" si="211"/>
        <v>0</v>
      </c>
      <c r="AC37" s="358">
        <f t="shared" si="211"/>
        <v>0</v>
      </c>
      <c r="AD37" s="358">
        <f t="shared" si="211"/>
        <v>0</v>
      </c>
      <c r="AE37" s="358">
        <f t="shared" si="211"/>
        <v>0</v>
      </c>
      <c r="AF37" s="358">
        <f t="shared" si="211"/>
        <v>0</v>
      </c>
      <c r="AG37" s="358">
        <f t="shared" si="211"/>
        <v>-6.9849193096160889E-10</v>
      </c>
      <c r="AH37" s="358">
        <f t="shared" si="211"/>
        <v>-6.9849193096160889E-10</v>
      </c>
      <c r="AI37" s="358">
        <f t="shared" si="211"/>
        <v>-5.8207660913467407E-10</v>
      </c>
      <c r="AJ37" s="358">
        <f t="shared" si="211"/>
        <v>-5.8207660913467407E-10</v>
      </c>
      <c r="AK37" s="358">
        <f t="shared" si="211"/>
        <v>-3.4924596548080444E-10</v>
      </c>
      <c r="AL37" s="358">
        <f t="shared" si="211"/>
        <v>-2.1827872842550278E-10</v>
      </c>
      <c r="AM37" s="358">
        <f t="shared" si="211"/>
        <v>-2.4738255888223648E-10</v>
      </c>
      <c r="AN37" s="358">
        <f t="shared" si="211"/>
        <v>-2.9103830456733704E-10</v>
      </c>
      <c r="AO37" s="358">
        <f t="shared" si="211"/>
        <v>0</v>
      </c>
      <c r="AP37" s="358">
        <f t="shared" si="211"/>
        <v>-2.3283064365386963E-10</v>
      </c>
      <c r="AQ37" s="358">
        <f t="shared" si="211"/>
        <v>-2.3283064365386963E-10</v>
      </c>
      <c r="AR37" s="358">
        <f t="shared" si="211"/>
        <v>-5.2386894822120667E-10</v>
      </c>
      <c r="AS37" s="358">
        <f t="shared" si="211"/>
        <v>0</v>
      </c>
      <c r="AT37" s="358">
        <f t="shared" si="211"/>
        <v>0</v>
      </c>
      <c r="AU37" s="358">
        <f t="shared" si="211"/>
        <v>0</v>
      </c>
      <c r="AV37" s="358">
        <f t="shared" si="211"/>
        <v>0</v>
      </c>
      <c r="AW37" s="358">
        <f t="shared" si="211"/>
        <v>0</v>
      </c>
      <c r="AX37" s="358">
        <f t="shared" si="211"/>
        <v>0</v>
      </c>
      <c r="AY37" s="358">
        <f t="shared" si="211"/>
        <v>0</v>
      </c>
      <c r="AZ37" s="358">
        <f t="shared" si="211"/>
        <v>0</v>
      </c>
      <c r="BA37" s="358">
        <f t="shared" si="211"/>
        <v>0</v>
      </c>
      <c r="BB37" s="358">
        <f t="shared" si="211"/>
        <v>0</v>
      </c>
      <c r="BC37" s="358">
        <f t="shared" si="211"/>
        <v>0</v>
      </c>
      <c r="BD37" s="358">
        <f t="shared" si="211"/>
        <v>0</v>
      </c>
      <c r="BE37" s="358">
        <f t="shared" si="211"/>
        <v>0</v>
      </c>
      <c r="BF37" s="358">
        <f t="shared" si="211"/>
        <v>0</v>
      </c>
      <c r="BG37" s="358">
        <f t="shared" si="211"/>
        <v>0</v>
      </c>
      <c r="BH37" s="358">
        <f t="shared" si="211"/>
        <v>0</v>
      </c>
      <c r="BI37" s="358">
        <f t="shared" si="211"/>
        <v>0</v>
      </c>
      <c r="BJ37" s="358">
        <f t="shared" si="211"/>
        <v>0</v>
      </c>
      <c r="BK37" s="358">
        <f t="shared" si="211"/>
        <v>0</v>
      </c>
      <c r="BL37" s="358">
        <f t="shared" si="211"/>
        <v>0</v>
      </c>
      <c r="BM37" s="358">
        <f t="shared" si="211"/>
        <v>0</v>
      </c>
      <c r="BN37" s="358">
        <f t="shared" si="211"/>
        <v>0</v>
      </c>
      <c r="BO37" s="358">
        <f t="shared" si="211"/>
        <v>0</v>
      </c>
      <c r="BP37" s="358">
        <f t="shared" si="211"/>
        <v>0</v>
      </c>
      <c r="BQ37" s="358">
        <f t="shared" si="211"/>
        <v>0</v>
      </c>
      <c r="BR37" s="358">
        <f t="shared" si="211"/>
        <v>0</v>
      </c>
      <c r="BS37" s="358">
        <f t="shared" ref="BS37:ED37" si="212">BS12-BS36</f>
        <v>0</v>
      </c>
      <c r="BT37" s="358">
        <f t="shared" si="212"/>
        <v>0</v>
      </c>
      <c r="BU37" s="358">
        <f t="shared" si="212"/>
        <v>0</v>
      </c>
      <c r="BV37" s="358">
        <f t="shared" si="212"/>
        <v>0</v>
      </c>
      <c r="BW37" s="358">
        <f t="shared" si="212"/>
        <v>0</v>
      </c>
      <c r="BX37" s="358">
        <f t="shared" si="212"/>
        <v>0</v>
      </c>
      <c r="BY37" s="358">
        <f t="shared" si="212"/>
        <v>0</v>
      </c>
      <c r="BZ37" s="358">
        <f t="shared" si="212"/>
        <v>0</v>
      </c>
      <c r="CA37" s="358">
        <f t="shared" si="212"/>
        <v>0</v>
      </c>
      <c r="CB37" s="358">
        <f t="shared" si="212"/>
        <v>0</v>
      </c>
      <c r="CC37" s="358">
        <f t="shared" si="212"/>
        <v>0</v>
      </c>
      <c r="CD37" s="358">
        <f t="shared" si="212"/>
        <v>0</v>
      </c>
      <c r="CE37" s="358">
        <f t="shared" si="212"/>
        <v>0</v>
      </c>
      <c r="CF37" s="358">
        <f t="shared" si="212"/>
        <v>-3.2596290111541748E-9</v>
      </c>
      <c r="CG37" s="358">
        <f t="shared" si="212"/>
        <v>-3.2596290111541748E-9</v>
      </c>
      <c r="CH37" s="358">
        <f t="shared" si="212"/>
        <v>-3.4924596548080444E-9</v>
      </c>
      <c r="CI37" s="358">
        <f t="shared" si="212"/>
        <v>-3.4924596548080444E-9</v>
      </c>
      <c r="CJ37" s="358">
        <f t="shared" si="212"/>
        <v>-3.7252902984619141E-9</v>
      </c>
      <c r="CK37" s="358">
        <f t="shared" si="212"/>
        <v>0</v>
      </c>
      <c r="CL37" s="358">
        <f t="shared" si="212"/>
        <v>0</v>
      </c>
      <c r="CM37" s="358">
        <f t="shared" si="212"/>
        <v>0</v>
      </c>
      <c r="CN37" s="358">
        <f t="shared" si="212"/>
        <v>0</v>
      </c>
      <c r="CO37" s="358">
        <f t="shared" si="212"/>
        <v>0</v>
      </c>
      <c r="CP37" s="358">
        <f t="shared" si="212"/>
        <v>0</v>
      </c>
      <c r="CQ37" s="358">
        <f t="shared" si="212"/>
        <v>0</v>
      </c>
      <c r="CR37" s="358">
        <f t="shared" si="212"/>
        <v>0</v>
      </c>
      <c r="CS37" s="358">
        <f t="shared" si="212"/>
        <v>0</v>
      </c>
      <c r="CT37" s="358">
        <f t="shared" si="212"/>
        <v>0</v>
      </c>
      <c r="CU37" s="358">
        <f t="shared" si="212"/>
        <v>0</v>
      </c>
      <c r="CV37" s="358">
        <f t="shared" si="212"/>
        <v>0</v>
      </c>
      <c r="CW37" s="358">
        <f t="shared" si="212"/>
        <v>0</v>
      </c>
      <c r="CX37" s="358">
        <f t="shared" si="212"/>
        <v>0</v>
      </c>
      <c r="CY37" s="358">
        <f t="shared" si="212"/>
        <v>-3.7252902984619141E-9</v>
      </c>
      <c r="CZ37" s="358">
        <f t="shared" si="212"/>
        <v>-3.7252902984619141E-9</v>
      </c>
      <c r="DA37" s="358">
        <f t="shared" si="212"/>
        <v>-3.7252902984619141E-9</v>
      </c>
      <c r="DB37" s="358">
        <f t="shared" si="212"/>
        <v>0</v>
      </c>
      <c r="DC37" s="358">
        <f t="shared" si="212"/>
        <v>0</v>
      </c>
      <c r="DD37" s="358">
        <f t="shared" si="212"/>
        <v>2.0455927588045597E-3</v>
      </c>
      <c r="DE37" s="358">
        <f t="shared" si="212"/>
        <v>2.0455929916352034E-3</v>
      </c>
      <c r="DF37" s="358">
        <f t="shared" si="212"/>
        <v>2.0455929916352034E-3</v>
      </c>
      <c r="DG37" s="358">
        <f t="shared" si="212"/>
        <v>2.045593224465847E-3</v>
      </c>
      <c r="DH37" s="358">
        <f t="shared" si="212"/>
        <v>2.045593224465847E-3</v>
      </c>
      <c r="DI37" s="358">
        <f t="shared" si="212"/>
        <v>2.045593224465847E-3</v>
      </c>
      <c r="DJ37" s="358">
        <f t="shared" si="212"/>
        <v>2.0455929916352034E-3</v>
      </c>
      <c r="DK37" s="358">
        <f t="shared" si="212"/>
        <v>2.0455927588045597E-3</v>
      </c>
      <c r="DL37" s="358">
        <f t="shared" si="212"/>
        <v>2.0455928752198815E-3</v>
      </c>
      <c r="DM37" s="358">
        <f t="shared" si="212"/>
        <v>2.0455926423892379E-3</v>
      </c>
      <c r="DN37" s="358">
        <f t="shared" si="212"/>
        <v>2.0455924095585942E-3</v>
      </c>
      <c r="DO37" s="358">
        <f t="shared" si="212"/>
        <v>2.0455924095585942E-3</v>
      </c>
      <c r="DP37" s="358">
        <f t="shared" si="212"/>
        <v>2.0455925259739161E-3</v>
      </c>
      <c r="DQ37" s="358">
        <f t="shared" si="212"/>
        <v>2.0455922931432724E-3</v>
      </c>
      <c r="DR37" s="358">
        <f t="shared" si="212"/>
        <v>2.0455925259739161E-3</v>
      </c>
      <c r="DS37" s="358">
        <f t="shared" si="212"/>
        <v>2.0455925259739161E-3</v>
      </c>
      <c r="DT37" s="358">
        <f t="shared" si="212"/>
        <v>2.0455922931432724E-3</v>
      </c>
      <c r="DU37" s="358">
        <f t="shared" si="212"/>
        <v>2.0455920603126287E-3</v>
      </c>
      <c r="DV37" s="358">
        <f t="shared" si="212"/>
        <v>2.0455922931432724E-3</v>
      </c>
      <c r="DW37" s="358">
        <f t="shared" si="212"/>
        <v>2.0455922931432724E-3</v>
      </c>
      <c r="DX37" s="358">
        <f t="shared" si="212"/>
        <v>2.0793385338038206E-3</v>
      </c>
      <c r="DY37" s="358">
        <f t="shared" si="212"/>
        <v>2.0793387666344643E-3</v>
      </c>
      <c r="DZ37" s="358">
        <f t="shared" si="212"/>
        <v>2.0793389994651079E-3</v>
      </c>
      <c r="EA37" s="358">
        <f t="shared" si="212"/>
        <v>2.0793389994651079E-3</v>
      </c>
      <c r="EB37" s="358">
        <f t="shared" si="212"/>
        <v>2.0793389994651079E-3</v>
      </c>
      <c r="EC37" s="358">
        <f t="shared" si="212"/>
        <v>2.0793389994651079E-3</v>
      </c>
      <c r="ED37" s="358">
        <f t="shared" si="212"/>
        <v>2.0793392322957516E-3</v>
      </c>
      <c r="EE37" s="358">
        <f t="shared" ref="EE37:ES37" si="213">EE12-EE36</f>
        <v>2.0793392322957516E-3</v>
      </c>
      <c r="EF37" s="358">
        <f t="shared" si="213"/>
        <v>2.0793392322957516E-3</v>
      </c>
      <c r="EG37" s="358">
        <f t="shared" si="213"/>
        <v>2.0793391158804297E-3</v>
      </c>
      <c r="EH37" s="358">
        <f t="shared" si="213"/>
        <v>2.0793391158804297E-3</v>
      </c>
      <c r="EI37" s="358">
        <f t="shared" si="213"/>
        <v>2.1208139369264245E-3</v>
      </c>
      <c r="EJ37" s="358">
        <f t="shared" si="213"/>
        <v>2.1208140533417463E-3</v>
      </c>
      <c r="EK37" s="358">
        <f t="shared" si="213"/>
        <v>2.1208141697570682E-3</v>
      </c>
      <c r="EL37" s="358">
        <f t="shared" si="213"/>
        <v>2.12081428617239E-3</v>
      </c>
      <c r="EM37" s="358">
        <f t="shared" si="213"/>
        <v>2.1208145190030336E-3</v>
      </c>
      <c r="EN37" s="358">
        <f t="shared" si="213"/>
        <v>2.1208144607953727E-3</v>
      </c>
      <c r="EO37" s="358">
        <f t="shared" si="213"/>
        <v>2.1208144607953727E-3</v>
      </c>
      <c r="EP37" s="358">
        <f t="shared" si="213"/>
        <v>2.1208143443800509E-3</v>
      </c>
      <c r="EQ37" s="358">
        <f t="shared" si="213"/>
        <v>2.1540110465139151E-3</v>
      </c>
      <c r="ER37" s="358">
        <f t="shared" si="213"/>
        <v>2.1540110465139151E-3</v>
      </c>
      <c r="ES37" s="358">
        <f t="shared" si="213"/>
        <v>2.1540110465139151E-3</v>
      </c>
    </row>
    <row r="38" spans="5:149" x14ac:dyDescent="0.2">
      <c r="AW38" s="45"/>
      <c r="AX38" s="45"/>
      <c r="AY38" s="45"/>
      <c r="AZ38" s="45"/>
      <c r="BA38" s="45"/>
      <c r="BB38" s="45"/>
      <c r="BC38" s="45"/>
      <c r="BD38" s="45"/>
      <c r="BE38" s="45"/>
      <c r="BF38" s="45"/>
      <c r="BG38" s="45"/>
      <c r="BH38" s="45"/>
      <c r="BI38" s="45"/>
      <c r="BJ38" s="45"/>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row>
    <row r="39" spans="5:149" x14ac:dyDescent="0.2">
      <c r="F39" s="132">
        <v>47.165363756940003</v>
      </c>
      <c r="G39" s="132">
        <v>183.91215054498002</v>
      </c>
      <c r="H39" s="132">
        <v>410.31666601068002</v>
      </c>
      <c r="I39" s="132">
        <v>823.74747388648007</v>
      </c>
      <c r="J39" s="132">
        <v>1181.5824622077666</v>
      </c>
      <c r="K39" s="132">
        <v>1596.44944813354</v>
      </c>
      <c r="L39" s="132">
        <v>2068.2660703361798</v>
      </c>
      <c r="M39" s="132">
        <v>2607.5025011375815</v>
      </c>
      <c r="N39" s="132">
        <v>3223.3607026318314</v>
      </c>
      <c r="O39" s="132">
        <v>3895.4570325897412</v>
      </c>
      <c r="P39" s="132">
        <v>4606.6379427849724</v>
      </c>
      <c r="Q39" s="132">
        <v>5430.4690930094621</v>
      </c>
      <c r="R39" s="132">
        <v>6397.2214493299634</v>
      </c>
      <c r="S39" s="132">
        <v>7457.1345252964929</v>
      </c>
      <c r="T39" s="132">
        <v>8494.8852537700077</v>
      </c>
      <c r="U39" s="132">
        <v>9635.1312769419492</v>
      </c>
      <c r="V39" s="132">
        <v>10235.545532733917</v>
      </c>
      <c r="W39" s="132">
        <v>10711.347919566144</v>
      </c>
      <c r="X39" s="132">
        <v>11244.481281463834</v>
      </c>
      <c r="Y39" s="132">
        <v>11872.182781251438</v>
      </c>
      <c r="Z39" s="132">
        <v>12590.299474717818</v>
      </c>
      <c r="AA39" s="132">
        <v>13370.17978694353</v>
      </c>
      <c r="AB39" s="132">
        <v>14003.303687564026</v>
      </c>
      <c r="AC39" s="132">
        <v>14535.048846329259</v>
      </c>
      <c r="AD39" s="132">
        <v>15167.808150639763</v>
      </c>
      <c r="AE39" s="132">
        <v>15841.928654380394</v>
      </c>
      <c r="AF39" s="132">
        <v>16562.625194472537</v>
      </c>
      <c r="AG39" s="132">
        <v>17015.962864592755</v>
      </c>
      <c r="AH39" s="132">
        <v>17134.18372848308</v>
      </c>
      <c r="AI39" s="132">
        <v>17288.62847206432</v>
      </c>
      <c r="AJ39" s="132">
        <v>17480.107772136391</v>
      </c>
      <c r="AK39" s="132">
        <v>17593.619635767267</v>
      </c>
      <c r="AL39" s="132">
        <v>17627.44427619729</v>
      </c>
      <c r="AM39" s="132">
        <v>17688.425053282077</v>
      </c>
      <c r="AN39" s="132">
        <v>17776.256690618633</v>
      </c>
      <c r="AO39" s="132">
        <v>17957.489220928797</v>
      </c>
      <c r="AP39" s="132">
        <v>18132.679626841749</v>
      </c>
      <c r="AQ39" s="132">
        <v>18231.284078437744</v>
      </c>
      <c r="AR39" s="132">
        <v>18354.062351627446</v>
      </c>
      <c r="AS39" s="132">
        <v>18726.20930150853</v>
      </c>
      <c r="AT39" s="132">
        <v>19318.871536850627</v>
      </c>
      <c r="AU39" s="132">
        <v>20045.316492746722</v>
      </c>
      <c r="AV39" s="132">
        <v>20871.099313233</v>
      </c>
      <c r="AW39" s="132">
        <v>22417.77563747119</v>
      </c>
      <c r="AX39" s="132">
        <v>24700.837104065151</v>
      </c>
      <c r="AY39" s="132">
        <v>27088.149708580469</v>
      </c>
      <c r="AZ39" s="132">
        <v>29830.723146644912</v>
      </c>
      <c r="BA39" s="132">
        <v>32991.259153292529</v>
      </c>
      <c r="BB39" s="132">
        <v>36339.043507997194</v>
      </c>
      <c r="BC39" s="132">
        <v>40154.583114169502</v>
      </c>
      <c r="BD39" s="132">
        <v>44458.660193427597</v>
      </c>
      <c r="BE39" s="132">
        <v>49269.457605827549</v>
      </c>
      <c r="BF39" s="132">
        <v>4511.6386284026512</v>
      </c>
      <c r="BG39" s="132">
        <v>9120.992155246633</v>
      </c>
      <c r="BH39" s="132">
        <v>14276.027943722127</v>
      </c>
      <c r="BI39" s="132">
        <v>19955.394007045932</v>
      </c>
      <c r="BJ39" s="132">
        <v>25695.950779117346</v>
      </c>
      <c r="BK39" s="132">
        <v>31473.344553156476</v>
      </c>
      <c r="BL39" s="132">
        <v>37277.243466111759</v>
      </c>
      <c r="BM39" s="132">
        <v>43323.919638109786</v>
      </c>
      <c r="BN39" s="132">
        <v>49705.061562630086</v>
      </c>
      <c r="BO39" s="132">
        <v>56359.650975261378</v>
      </c>
      <c r="BP39" s="132">
        <v>6661.5234771675532</v>
      </c>
      <c r="BQ39" s="132">
        <v>12985.745014322278</v>
      </c>
      <c r="BR39" s="132">
        <v>19701.090654143874</v>
      </c>
      <c r="BS39" s="132">
        <v>25991.310307388565</v>
      </c>
      <c r="BT39" s="132">
        <v>32030.702539837479</v>
      </c>
      <c r="BU39" s="132">
        <v>37802.129849699348</v>
      </c>
      <c r="BV39" s="132">
        <v>43163.861688759076</v>
      </c>
      <c r="BW39" s="132">
        <v>4834.0441352127482</v>
      </c>
      <c r="BX39" s="132">
        <v>9051.2050485178279</v>
      </c>
      <c r="BY39" s="132">
        <v>12670.122300937217</v>
      </c>
      <c r="BZ39" s="132">
        <v>15812.678006516904</v>
      </c>
      <c r="CA39" s="132">
        <v>18663.729181694027</v>
      </c>
      <c r="CB39" s="132">
        <v>21187.288224057262</v>
      </c>
      <c r="CC39" s="132">
        <v>23267.319565842659</v>
      </c>
      <c r="CD39" s="132">
        <v>25117.648875541301</v>
      </c>
      <c r="CE39" s="132">
        <v>26565.007535495592</v>
      </c>
      <c r="CF39" s="132">
        <v>27640.629279851913</v>
      </c>
      <c r="CG39" s="132">
        <v>28299.654864342909</v>
      </c>
      <c r="CH39" s="132">
        <v>28418.772570983507</v>
      </c>
      <c r="CI39" s="132">
        <v>27847.156734486747</v>
      </c>
      <c r="CJ39" s="132">
        <v>26581.158947734966</v>
      </c>
      <c r="CK39" s="132">
        <v>24640.767063355052</v>
      </c>
      <c r="CL39" s="132">
        <v>22133.555665333453</v>
      </c>
      <c r="CM39" s="132">
        <v>19210.311551156254</v>
      </c>
      <c r="CN39" s="132">
        <v>-3101.1063576677598</v>
      </c>
      <c r="CO39" s="132">
        <v>-6204.7438745577565</v>
      </c>
      <c r="CP39" s="132">
        <v>-9887.3740535488032</v>
      </c>
      <c r="CQ39" s="132">
        <v>-13408.850854979897</v>
      </c>
      <c r="CR39" s="132">
        <v>-3392.376070693746</v>
      </c>
      <c r="CS39" s="132">
        <v>-6634.294163928751</v>
      </c>
      <c r="CT39" s="132">
        <v>-9792.9873887781232</v>
      </c>
      <c r="CU39" s="132">
        <v>-12972.472670021478</v>
      </c>
      <c r="CV39" s="132">
        <v>-16088.302024084109</v>
      </c>
      <c r="CW39" s="132">
        <v>-19167.774956696499</v>
      </c>
      <c r="CX39" s="132">
        <v>-22153.529232289024</v>
      </c>
      <c r="CY39" s="132">
        <v>-24857.70745672191</v>
      </c>
      <c r="CZ39" s="132">
        <v>-27333.237962482515</v>
      </c>
      <c r="DA39" s="132">
        <v>-29611.440647759104</v>
      </c>
      <c r="DB39" s="132">
        <v>-31563.206102228982</v>
      </c>
      <c r="DC39" s="132">
        <v>-33172.549097855001</v>
      </c>
      <c r="DD39" s="132">
        <v>-1377.0419143941176</v>
      </c>
      <c r="DE39" s="132">
        <v>-2626.1741598869303</v>
      </c>
      <c r="DF39" s="132">
        <v>-3766.8044890309138</v>
      </c>
      <c r="DG39" s="132">
        <v>-4872.3206267742644</v>
      </c>
      <c r="DH39" s="132">
        <v>-5982.0270747511559</v>
      </c>
      <c r="DI39" s="132">
        <v>-7062.3239768653502</v>
      </c>
      <c r="DJ39" s="132">
        <v>-8042.0816750745726</v>
      </c>
      <c r="DK39" s="132">
        <v>-8835.7823396850254</v>
      </c>
      <c r="DL39" s="132">
        <v>-9437.3341591662665</v>
      </c>
      <c r="DM39" s="132">
        <v>-9831.314212064206</v>
      </c>
      <c r="DN39" s="132">
        <v>-10029.235097807617</v>
      </c>
      <c r="DO39" s="132">
        <v>-9816.5077739598801</v>
      </c>
      <c r="DP39" s="132">
        <v>-9113.5068584344881</v>
      </c>
      <c r="DQ39" s="132">
        <v>-8011.3322551452165</v>
      </c>
      <c r="DR39" s="132">
        <v>-6739.0206720182268</v>
      </c>
      <c r="DS39" s="132">
        <v>-5171.7153821985121</v>
      </c>
      <c r="DT39" s="132">
        <v>-3618.6684651325022</v>
      </c>
      <c r="DU39" s="132">
        <v>-2063.4838084589755</v>
      </c>
      <c r="DV39" s="132">
        <v>-431.99966132698341</v>
      </c>
      <c r="DW39" s="132">
        <v>1497.58016456365</v>
      </c>
      <c r="DX39" s="132">
        <v>2099.6629361650698</v>
      </c>
      <c r="DY39" s="132">
        <v>4218.9165313521389</v>
      </c>
      <c r="DZ39" s="132">
        <v>7954.8481533339027</v>
      </c>
      <c r="EA39" s="132">
        <v>11835.199909519226</v>
      </c>
      <c r="EB39" s="132">
        <v>15710.765763333855</v>
      </c>
      <c r="EC39" s="132">
        <v>19429.700989882444</v>
      </c>
      <c r="ED39" s="132">
        <v>22745.96477332402</v>
      </c>
      <c r="EE39" s="132">
        <v>25477.3725356879</v>
      </c>
      <c r="EF39" s="132">
        <v>27753.067570444724</v>
      </c>
      <c r="EG39" s="132">
        <v>29646.325890287753</v>
      </c>
      <c r="EH39" s="132">
        <v>31371.565523035959</v>
      </c>
      <c r="EI39" s="132">
        <v>1809.5348500133803</v>
      </c>
      <c r="EJ39" s="132">
        <v>3502.4140541875131</v>
      </c>
      <c r="EK39" s="132">
        <v>4812.3506664862471</v>
      </c>
      <c r="EL39" s="132">
        <v>5814.8656679572277</v>
      </c>
      <c r="EM39" s="132">
        <v>6716.6710333042911</v>
      </c>
      <c r="EN39" s="132">
        <v>7422.139678266054</v>
      </c>
      <c r="EO39" s="132">
        <v>7747.5426538977017</v>
      </c>
      <c r="EP39" s="132">
        <v>7535.4217047864595</v>
      </c>
      <c r="EQ39" s="132">
        <v>-847.89719596859197</v>
      </c>
      <c r="ER39" s="132">
        <v>-2177.6155778817556</v>
      </c>
      <c r="ES39" s="132">
        <v>-3894.7113993680459</v>
      </c>
    </row>
    <row r="40" spans="5:149" x14ac:dyDescent="0.2">
      <c r="F40" s="358">
        <f>F15-F39</f>
        <v>0</v>
      </c>
      <c r="G40" s="358">
        <f t="shared" ref="G40:BR40" si="214">G15-G39</f>
        <v>0</v>
      </c>
      <c r="H40" s="358">
        <f t="shared" si="214"/>
        <v>0</v>
      </c>
      <c r="I40" s="358">
        <f t="shared" si="214"/>
        <v>0</v>
      </c>
      <c r="J40" s="358">
        <f t="shared" si="214"/>
        <v>0</v>
      </c>
      <c r="K40" s="358">
        <f t="shared" si="214"/>
        <v>0</v>
      </c>
      <c r="L40" s="358">
        <f t="shared" si="214"/>
        <v>0</v>
      </c>
      <c r="M40" s="358">
        <f t="shared" si="214"/>
        <v>0</v>
      </c>
      <c r="N40" s="358">
        <f t="shared" si="214"/>
        <v>0</v>
      </c>
      <c r="O40" s="358">
        <f t="shared" si="214"/>
        <v>0</v>
      </c>
      <c r="P40" s="358">
        <f t="shared" si="214"/>
        <v>0</v>
      </c>
      <c r="Q40" s="358">
        <f t="shared" si="214"/>
        <v>0</v>
      </c>
      <c r="R40" s="358">
        <f t="shared" si="214"/>
        <v>0</v>
      </c>
      <c r="S40" s="358">
        <f t="shared" si="214"/>
        <v>0</v>
      </c>
      <c r="T40" s="358">
        <f t="shared" si="214"/>
        <v>0</v>
      </c>
      <c r="U40" s="358">
        <f t="shared" si="214"/>
        <v>0</v>
      </c>
      <c r="V40" s="358">
        <f t="shared" si="214"/>
        <v>0</v>
      </c>
      <c r="W40" s="358">
        <f t="shared" si="214"/>
        <v>0</v>
      </c>
      <c r="X40" s="358">
        <f t="shared" si="214"/>
        <v>0</v>
      </c>
      <c r="Y40" s="358">
        <f t="shared" si="214"/>
        <v>0</v>
      </c>
      <c r="Z40" s="358">
        <f t="shared" si="214"/>
        <v>0</v>
      </c>
      <c r="AA40" s="358">
        <f t="shared" si="214"/>
        <v>0</v>
      </c>
      <c r="AB40" s="358">
        <f t="shared" si="214"/>
        <v>0</v>
      </c>
      <c r="AC40" s="358">
        <f t="shared" si="214"/>
        <v>0</v>
      </c>
      <c r="AD40" s="358">
        <f t="shared" si="214"/>
        <v>0</v>
      </c>
      <c r="AE40" s="358">
        <f t="shared" si="214"/>
        <v>0</v>
      </c>
      <c r="AF40" s="358">
        <f t="shared" si="214"/>
        <v>0</v>
      </c>
      <c r="AG40" s="358">
        <f t="shared" si="214"/>
        <v>0</v>
      </c>
      <c r="AH40" s="358">
        <f t="shared" si="214"/>
        <v>0</v>
      </c>
      <c r="AI40" s="358">
        <f t="shared" si="214"/>
        <v>0</v>
      </c>
      <c r="AJ40" s="358">
        <f t="shared" si="214"/>
        <v>0</v>
      </c>
      <c r="AK40" s="358">
        <f t="shared" si="214"/>
        <v>0</v>
      </c>
      <c r="AL40" s="358">
        <f t="shared" si="214"/>
        <v>0</v>
      </c>
      <c r="AM40" s="358">
        <f t="shared" si="214"/>
        <v>0</v>
      </c>
      <c r="AN40" s="358">
        <f t="shared" si="214"/>
        <v>0</v>
      </c>
      <c r="AO40" s="358">
        <f t="shared" si="214"/>
        <v>0</v>
      </c>
      <c r="AP40" s="358">
        <f t="shared" si="214"/>
        <v>0</v>
      </c>
      <c r="AQ40" s="358">
        <f t="shared" si="214"/>
        <v>0</v>
      </c>
      <c r="AR40" s="358">
        <f t="shared" si="214"/>
        <v>0</v>
      </c>
      <c r="AS40" s="358">
        <f t="shared" si="214"/>
        <v>0</v>
      </c>
      <c r="AT40" s="358">
        <f t="shared" si="214"/>
        <v>0</v>
      </c>
      <c r="AU40" s="358">
        <f t="shared" si="214"/>
        <v>0</v>
      </c>
      <c r="AV40" s="358">
        <f t="shared" si="214"/>
        <v>0</v>
      </c>
      <c r="AW40" s="358">
        <f t="shared" si="214"/>
        <v>0</v>
      </c>
      <c r="AX40" s="358">
        <f t="shared" si="214"/>
        <v>0</v>
      </c>
      <c r="AY40" s="358">
        <f t="shared" si="214"/>
        <v>0</v>
      </c>
      <c r="AZ40" s="358">
        <f t="shared" si="214"/>
        <v>0</v>
      </c>
      <c r="BA40" s="358">
        <f t="shared" si="214"/>
        <v>0</v>
      </c>
      <c r="BB40" s="358">
        <f t="shared" si="214"/>
        <v>0</v>
      </c>
      <c r="BC40" s="358">
        <f t="shared" si="214"/>
        <v>0</v>
      </c>
      <c r="BD40" s="358">
        <f t="shared" si="214"/>
        <v>0</v>
      </c>
      <c r="BE40" s="358">
        <f t="shared" si="214"/>
        <v>0</v>
      </c>
      <c r="BF40" s="358">
        <f t="shared" si="214"/>
        <v>0</v>
      </c>
      <c r="BG40" s="358">
        <f t="shared" si="214"/>
        <v>0</v>
      </c>
      <c r="BH40" s="358">
        <f t="shared" si="214"/>
        <v>0</v>
      </c>
      <c r="BI40" s="358">
        <f t="shared" si="214"/>
        <v>0</v>
      </c>
      <c r="BJ40" s="358">
        <f t="shared" si="214"/>
        <v>0</v>
      </c>
      <c r="BK40" s="358">
        <f t="shared" si="214"/>
        <v>0</v>
      </c>
      <c r="BL40" s="358">
        <f t="shared" si="214"/>
        <v>0</v>
      </c>
      <c r="BM40" s="358">
        <f t="shared" si="214"/>
        <v>0</v>
      </c>
      <c r="BN40" s="358">
        <f t="shared" si="214"/>
        <v>0</v>
      </c>
      <c r="BO40" s="358">
        <f t="shared" si="214"/>
        <v>0</v>
      </c>
      <c r="BP40" s="358">
        <f t="shared" si="214"/>
        <v>0</v>
      </c>
      <c r="BQ40" s="358">
        <f t="shared" si="214"/>
        <v>0</v>
      </c>
      <c r="BR40" s="358">
        <f t="shared" si="214"/>
        <v>0</v>
      </c>
      <c r="BS40" s="358">
        <f t="shared" ref="BS40:ED40" si="215">BS15-BS39</f>
        <v>0</v>
      </c>
      <c r="BT40" s="358">
        <f t="shared" si="215"/>
        <v>0</v>
      </c>
      <c r="BU40" s="358">
        <f t="shared" si="215"/>
        <v>0</v>
      </c>
      <c r="BV40" s="358">
        <f t="shared" si="215"/>
        <v>0</v>
      </c>
      <c r="BW40" s="358">
        <f t="shared" si="215"/>
        <v>0</v>
      </c>
      <c r="BX40" s="358">
        <f t="shared" si="215"/>
        <v>0</v>
      </c>
      <c r="BY40" s="358">
        <f t="shared" si="215"/>
        <v>0</v>
      </c>
      <c r="BZ40" s="358">
        <f t="shared" si="215"/>
        <v>0</v>
      </c>
      <c r="CA40" s="358">
        <f t="shared" si="215"/>
        <v>0</v>
      </c>
      <c r="CB40" s="358">
        <f t="shared" si="215"/>
        <v>0</v>
      </c>
      <c r="CC40" s="358">
        <f t="shared" si="215"/>
        <v>0</v>
      </c>
      <c r="CD40" s="358">
        <f t="shared" si="215"/>
        <v>0</v>
      </c>
      <c r="CE40" s="358">
        <f t="shared" si="215"/>
        <v>0</v>
      </c>
      <c r="CF40" s="358">
        <f t="shared" si="215"/>
        <v>0</v>
      </c>
      <c r="CG40" s="358">
        <f t="shared" si="215"/>
        <v>0</v>
      </c>
      <c r="CH40" s="358">
        <f t="shared" si="215"/>
        <v>0</v>
      </c>
      <c r="CI40" s="358">
        <f t="shared" si="215"/>
        <v>0</v>
      </c>
      <c r="CJ40" s="358">
        <f t="shared" si="215"/>
        <v>0</v>
      </c>
      <c r="CK40" s="358">
        <f t="shared" si="215"/>
        <v>0</v>
      </c>
      <c r="CL40" s="358">
        <f t="shared" si="215"/>
        <v>0</v>
      </c>
      <c r="CM40" s="358">
        <f t="shared" si="215"/>
        <v>0</v>
      </c>
      <c r="CN40" s="358">
        <f t="shared" si="215"/>
        <v>0</v>
      </c>
      <c r="CO40" s="358">
        <f t="shared" si="215"/>
        <v>0</v>
      </c>
      <c r="CP40" s="358">
        <f t="shared" si="215"/>
        <v>0</v>
      </c>
      <c r="CQ40" s="358">
        <f t="shared" si="215"/>
        <v>0</v>
      </c>
      <c r="CR40" s="358">
        <f t="shared" si="215"/>
        <v>0</v>
      </c>
      <c r="CS40" s="358">
        <f t="shared" si="215"/>
        <v>0</v>
      </c>
      <c r="CT40" s="358">
        <f t="shared" si="215"/>
        <v>0</v>
      </c>
      <c r="CU40" s="358">
        <f t="shared" si="215"/>
        <v>0</v>
      </c>
      <c r="CV40" s="358">
        <f t="shared" si="215"/>
        <v>0</v>
      </c>
      <c r="CW40" s="358">
        <f t="shared" si="215"/>
        <v>0</v>
      </c>
      <c r="CX40" s="358">
        <f t="shared" si="215"/>
        <v>0</v>
      </c>
      <c r="CY40" s="358">
        <f t="shared" si="215"/>
        <v>0</v>
      </c>
      <c r="CZ40" s="358">
        <f t="shared" si="215"/>
        <v>0</v>
      </c>
      <c r="DA40" s="358">
        <f t="shared" si="215"/>
        <v>0</v>
      </c>
      <c r="DB40" s="358">
        <f t="shared" si="215"/>
        <v>0</v>
      </c>
      <c r="DC40" s="358">
        <f t="shared" si="215"/>
        <v>2.0455962585401721E-3</v>
      </c>
      <c r="DD40" s="358">
        <f t="shared" si="215"/>
        <v>6.3774132286198437E-7</v>
      </c>
      <c r="DE40" s="358">
        <f t="shared" si="215"/>
        <v>1.9132248780806549E-6</v>
      </c>
      <c r="DF40" s="358">
        <f t="shared" si="215"/>
        <v>3.1887084332993254E-6</v>
      </c>
      <c r="DG40" s="358">
        <f t="shared" si="215"/>
        <v>4.4641928980126977E-6</v>
      </c>
      <c r="DH40" s="358">
        <f t="shared" si="215"/>
        <v>5.7396764532313682E-6</v>
      </c>
      <c r="DI40" s="358">
        <f t="shared" si="215"/>
        <v>7.0151600084500387E-6</v>
      </c>
      <c r="DJ40" s="358">
        <f t="shared" si="215"/>
        <v>8.2906435636687092E-6</v>
      </c>
      <c r="DK40" s="358">
        <f t="shared" si="215"/>
        <v>9.5661271188873798E-6</v>
      </c>
      <c r="DL40" s="358">
        <f t="shared" si="215"/>
        <v>1.0841611583600752E-5</v>
      </c>
      <c r="DM40" s="358">
        <f t="shared" si="215"/>
        <v>1.2117094229324721E-5</v>
      </c>
      <c r="DN40" s="358">
        <f t="shared" si="215"/>
        <v>1.4065471987123601E-5</v>
      </c>
      <c r="DO40" s="358">
        <f t="shared" si="215"/>
        <v>1.6013847925933078E-5</v>
      </c>
      <c r="DP40" s="358">
        <f t="shared" si="215"/>
        <v>1.7962223864742555E-5</v>
      </c>
      <c r="DQ40" s="358">
        <f t="shared" si="215"/>
        <v>1.9910599803552032E-5</v>
      </c>
      <c r="DR40" s="358">
        <f t="shared" si="215"/>
        <v>2.1858975742361508E-5</v>
      </c>
      <c r="DS40" s="358">
        <f t="shared" si="215"/>
        <v>2.4236407625721768E-5</v>
      </c>
      <c r="DT40" s="358">
        <f t="shared" si="215"/>
        <v>2.6613839054334676E-5</v>
      </c>
      <c r="DU40" s="358">
        <f t="shared" si="215"/>
        <v>2.8991270482947584E-5</v>
      </c>
      <c r="DV40" s="358">
        <f t="shared" si="215"/>
        <v>3.1368701911560493E-5</v>
      </c>
      <c r="DW40" s="358">
        <f t="shared" si="215"/>
        <v>3.3746137660273234E-5</v>
      </c>
      <c r="DX40" s="358">
        <f t="shared" si="215"/>
        <v>2.3970419533725362E-6</v>
      </c>
      <c r="DY40" s="358">
        <f t="shared" si="215"/>
        <v>4.8136944315047003E-6</v>
      </c>
      <c r="DZ40" s="358">
        <f t="shared" si="215"/>
        <v>8.887124749890063E-6</v>
      </c>
      <c r="EA40" s="358">
        <f t="shared" si="215"/>
        <v>1.2960554158780724E-5</v>
      </c>
      <c r="EB40" s="358">
        <f t="shared" si="215"/>
        <v>1.7033982658176683E-5</v>
      </c>
      <c r="EC40" s="358">
        <f t="shared" si="215"/>
        <v>2.1107411157572642E-5</v>
      </c>
      <c r="ED40" s="358">
        <f t="shared" si="215"/>
        <v>2.5180841475958005E-5</v>
      </c>
      <c r="EE40" s="358">
        <f t="shared" ref="EE40:ES40" si="216">EE15-EE39</f>
        <v>2.9254257242428139E-5</v>
      </c>
      <c r="EF40" s="358">
        <f t="shared" si="216"/>
        <v>3.3327687560813501E-5</v>
      </c>
      <c r="EG40" s="358">
        <f t="shared" si="216"/>
        <v>3.7401117879198864E-5</v>
      </c>
      <c r="EH40" s="358">
        <f t="shared" si="216"/>
        <v>4.1474548197584227E-5</v>
      </c>
      <c r="EI40" s="358">
        <f t="shared" si="216"/>
        <v>4.1140551729768049E-6</v>
      </c>
      <c r="EJ40" s="358">
        <f t="shared" si="216"/>
        <v>8.268735655292403E-6</v>
      </c>
      <c r="EK40" s="358">
        <f t="shared" si="216"/>
        <v>1.242341568286065E-5</v>
      </c>
      <c r="EL40" s="358">
        <f t="shared" si="216"/>
        <v>1.6578095710428897E-5</v>
      </c>
      <c r="EM40" s="358">
        <f t="shared" si="216"/>
        <v>2.0732776647491846E-5</v>
      </c>
      <c r="EN40" s="358">
        <f t="shared" si="216"/>
        <v>2.4887457584554795E-5</v>
      </c>
      <c r="EO40" s="358">
        <f t="shared" si="216"/>
        <v>2.9042138521617744E-5</v>
      </c>
      <c r="EP40" s="358">
        <f t="shared" si="216"/>
        <v>3.3196819458680693E-5</v>
      </c>
      <c r="EQ40" s="358">
        <f t="shared" si="216"/>
        <v>4.1871967368933838E-6</v>
      </c>
      <c r="ER40" s="358">
        <f t="shared" si="216"/>
        <v>8.4069097283645533E-6</v>
      </c>
      <c r="ES40" s="358">
        <f t="shared" si="216"/>
        <v>1.2626622265088372E-5</v>
      </c>
    </row>
    <row r="41" spans="5:149" x14ac:dyDescent="0.2">
      <c r="AW41" s="45"/>
      <c r="AX41" s="45"/>
      <c r="AY41" s="45"/>
      <c r="AZ41" s="45"/>
      <c r="BA41" s="45"/>
      <c r="BB41" s="45"/>
      <c r="BC41" s="45"/>
      <c r="BD41" s="45"/>
      <c r="BE41" s="45"/>
      <c r="BF41" s="45"/>
      <c r="BG41" s="45"/>
      <c r="BH41" s="45"/>
      <c r="BI41" s="45"/>
      <c r="BJ41" s="45"/>
      <c r="CU41" s="349"/>
      <c r="CV41" s="349"/>
      <c r="CW41" s="349"/>
      <c r="CX41" s="349"/>
      <c r="CY41" s="349"/>
      <c r="CZ41" s="349"/>
      <c r="DA41" s="349"/>
      <c r="DB41" s="349"/>
      <c r="DC41" s="349"/>
      <c r="DD41" s="349"/>
      <c r="DE41" s="349"/>
      <c r="DF41" s="349"/>
      <c r="DG41" s="349"/>
      <c r="DH41" s="349"/>
      <c r="DI41" s="349"/>
      <c r="DJ41" s="349"/>
      <c r="DK41" s="349"/>
      <c r="DL41" s="349"/>
      <c r="DM41" s="349"/>
      <c r="DN41" s="349"/>
      <c r="DO41" s="349"/>
      <c r="DP41" s="349"/>
    </row>
  </sheetData>
  <phoneticPr fontId="7" type="noConversion"/>
  <printOptions horizontalCentered="1"/>
  <pageMargins left="0.25" right="0.25" top="0.5" bottom="0.5" header="0.25" footer="0.25"/>
  <pageSetup scale="74" fitToWidth="4" orientation="landscape" r:id="rId1"/>
  <headerFooter alignWithMargins="0"/>
  <colBreaks count="1" manualBreakCount="1">
    <brk id="149" min="8" max="18"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35"/>
    <pageSetUpPr autoPageBreaks="0" fitToPage="1"/>
  </sheetPr>
  <dimension ref="A1:F15"/>
  <sheetViews>
    <sheetView view="pageBreakPreview" zoomScale="75" zoomScaleNormal="75" workbookViewId="0">
      <selection activeCell="C23" sqref="C23"/>
    </sheetView>
  </sheetViews>
  <sheetFormatPr defaultColWidth="9.140625" defaultRowHeight="12.75" x14ac:dyDescent="0.2"/>
  <cols>
    <col min="1" max="1" width="9.140625" style="186"/>
    <col min="2" max="2" width="9.5703125" style="185" customWidth="1"/>
    <col min="3" max="3" width="38.5703125" style="186" customWidth="1"/>
    <col min="4" max="4" width="15" style="186" customWidth="1"/>
    <col min="5" max="5" width="34.28515625" style="186" customWidth="1"/>
    <col min="6" max="6" width="23.28515625" style="186" bestFit="1" customWidth="1"/>
    <col min="7" max="8" width="9.28515625" style="186" customWidth="1"/>
    <col min="9" max="9" width="9.7109375" style="186" bestFit="1" customWidth="1"/>
    <col min="10" max="10" width="9.5703125" style="186" customWidth="1"/>
    <col min="11" max="62" width="9.140625" style="186"/>
    <col min="63" max="63" width="16.140625" style="186" customWidth="1"/>
    <col min="64" max="64" width="24.140625" style="186" customWidth="1"/>
    <col min="65" max="16384" width="9.140625" style="186"/>
  </cols>
  <sheetData>
    <row r="1" spans="1:6" ht="20.25" x14ac:dyDescent="0.3">
      <c r="A1" s="184" t="s">
        <v>249</v>
      </c>
      <c r="E1" s="187" t="s">
        <v>301</v>
      </c>
    </row>
    <row r="2" spans="1:6" ht="20.25" x14ac:dyDescent="0.3">
      <c r="A2" s="184" t="s">
        <v>250</v>
      </c>
      <c r="D2" s="187" t="s">
        <v>270</v>
      </c>
      <c r="E2" s="188">
        <v>40999</v>
      </c>
    </row>
    <row r="3" spans="1:6" x14ac:dyDescent="0.2">
      <c r="A3" s="186" t="s">
        <v>251</v>
      </c>
      <c r="D3" s="187" t="s">
        <v>63</v>
      </c>
      <c r="E3" s="189">
        <v>7.0000000000000007E-2</v>
      </c>
    </row>
    <row r="4" spans="1:6" ht="40.5" customHeight="1" x14ac:dyDescent="0.2"/>
    <row r="5" spans="1:6" x14ac:dyDescent="0.2">
      <c r="A5" s="190" t="s">
        <v>252</v>
      </c>
      <c r="B5" s="185" t="s">
        <v>264</v>
      </c>
      <c r="D5" s="190" t="s">
        <v>73</v>
      </c>
      <c r="E5" s="190" t="s">
        <v>253</v>
      </c>
    </row>
    <row r="6" spans="1:6" ht="31.5" customHeight="1" x14ac:dyDescent="0.2">
      <c r="A6" s="191">
        <v>1</v>
      </c>
      <c r="B6" s="192" t="s">
        <v>287</v>
      </c>
      <c r="C6" s="193" t="s">
        <v>51</v>
      </c>
      <c r="D6" s="194">
        <v>7344115.0835759714</v>
      </c>
      <c r="E6" s="195" t="s">
        <v>302</v>
      </c>
    </row>
    <row r="7" spans="1:6" ht="25.5" customHeight="1" x14ac:dyDescent="0.2">
      <c r="A7" s="191">
        <f t="shared" ref="A7:A15" si="0">A6+1</f>
        <v>2</v>
      </c>
      <c r="B7" s="196">
        <v>41153</v>
      </c>
      <c r="C7" s="193" t="s">
        <v>254</v>
      </c>
      <c r="D7" s="194">
        <v>12189373.354555106</v>
      </c>
      <c r="E7" s="195" t="s">
        <v>303</v>
      </c>
    </row>
    <row r="8" spans="1:6" ht="25.5" customHeight="1" x14ac:dyDescent="0.2">
      <c r="A8" s="191">
        <f t="shared" si="0"/>
        <v>3</v>
      </c>
      <c r="B8" s="196">
        <v>41153</v>
      </c>
      <c r="C8" s="193" t="s">
        <v>271</v>
      </c>
      <c r="D8" s="197">
        <v>11147.402454979358</v>
      </c>
      <c r="E8" s="195" t="s">
        <v>304</v>
      </c>
    </row>
    <row r="9" spans="1:6" ht="25.5" customHeight="1" x14ac:dyDescent="0.2">
      <c r="A9" s="191">
        <f t="shared" si="0"/>
        <v>4</v>
      </c>
      <c r="B9" s="196">
        <v>41518</v>
      </c>
      <c r="C9" s="193" t="s">
        <v>265</v>
      </c>
      <c r="D9" s="198">
        <f>SUM(D6:D8)</f>
        <v>19544635.840586059</v>
      </c>
      <c r="E9" s="191" t="s">
        <v>291</v>
      </c>
    </row>
    <row r="10" spans="1:6" ht="25.5" customHeight="1" x14ac:dyDescent="0.2">
      <c r="A10" s="191">
        <f t="shared" si="0"/>
        <v>5</v>
      </c>
      <c r="B10" s="192" t="s">
        <v>287</v>
      </c>
      <c r="C10" s="193" t="s">
        <v>263</v>
      </c>
      <c r="D10" s="199">
        <v>43004050.368703</v>
      </c>
      <c r="E10" s="191"/>
    </row>
    <row r="11" spans="1:6" ht="25.5" customHeight="1" x14ac:dyDescent="0.2">
      <c r="A11" s="191">
        <f t="shared" si="0"/>
        <v>6</v>
      </c>
      <c r="B11" s="191"/>
      <c r="C11" s="200" t="s">
        <v>258</v>
      </c>
      <c r="D11" s="201">
        <f>ROUND(D9/(D10*1000),6)</f>
        <v>4.5399999999999998E-4</v>
      </c>
      <c r="E11" s="202" t="s">
        <v>281</v>
      </c>
      <c r="F11" s="203"/>
    </row>
    <row r="12" spans="1:6" ht="25.5" customHeight="1" x14ac:dyDescent="0.2">
      <c r="A12" s="191">
        <f t="shared" si="0"/>
        <v>7</v>
      </c>
      <c r="B12" s="191"/>
      <c r="C12" s="200" t="s">
        <v>259</v>
      </c>
      <c r="D12" s="201">
        <f>ROUND(D11*(1+$E$3),6)</f>
        <v>4.86E-4</v>
      </c>
      <c r="E12" s="185" t="s">
        <v>257</v>
      </c>
    </row>
    <row r="13" spans="1:6" ht="25.5" customHeight="1" x14ac:dyDescent="0.2">
      <c r="A13" s="191">
        <f t="shared" si="0"/>
        <v>8</v>
      </c>
      <c r="B13" s="191"/>
      <c r="C13" s="200" t="s">
        <v>299</v>
      </c>
      <c r="D13" s="204">
        <v>5.8E-5</v>
      </c>
      <c r="E13" s="185"/>
    </row>
    <row r="14" spans="1:6" ht="25.5" customHeight="1" x14ac:dyDescent="0.2">
      <c r="A14" s="191">
        <f t="shared" si="0"/>
        <v>9</v>
      </c>
      <c r="B14" s="191"/>
      <c r="C14" s="186" t="s">
        <v>296</v>
      </c>
      <c r="D14" s="205">
        <f>D11-D13</f>
        <v>3.9599999999999998E-4</v>
      </c>
      <c r="E14" s="185" t="s">
        <v>292</v>
      </c>
    </row>
    <row r="15" spans="1:6" ht="25.5" customHeight="1" x14ac:dyDescent="0.2">
      <c r="A15" s="191">
        <f t="shared" si="0"/>
        <v>10</v>
      </c>
      <c r="B15" s="191"/>
      <c r="C15" s="186" t="s">
        <v>290</v>
      </c>
      <c r="D15" s="206">
        <f>D14*D10*1000</f>
        <v>17029603.946006387</v>
      </c>
      <c r="E15" s="185" t="s">
        <v>293</v>
      </c>
    </row>
  </sheetData>
  <printOptions horizontalCentered="1"/>
  <pageMargins left="0.5" right="0.5" top="1.31" bottom="0.5" header="0.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5"/>
  </sheetPr>
  <dimension ref="A1"/>
  <sheetViews>
    <sheetView workbookViewId="0">
      <selection activeCell="B31" sqref="B31"/>
    </sheetView>
  </sheetViews>
  <sheetFormatPr defaultRowHeight="12.75" x14ac:dyDescent="0.2"/>
  <sheetData/>
  <phoneticPr fontId="7"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workbookViewId="0"/>
  </sheetViews>
  <sheetFormatPr defaultColWidth="9.140625" defaultRowHeight="12.75" x14ac:dyDescent="0.2"/>
  <cols>
    <col min="1" max="16384" width="9.140625" style="301"/>
  </cols>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V32"/>
  <sheetViews>
    <sheetView view="pageBreakPreview" topLeftCell="A9" zoomScaleNormal="75" zoomScaleSheetLayoutView="100" workbookViewId="0">
      <selection activeCell="A19" sqref="A19"/>
    </sheetView>
  </sheetViews>
  <sheetFormatPr defaultRowHeight="12.75" x14ac:dyDescent="0.2"/>
  <cols>
    <col min="1" max="1" width="3.5703125" customWidth="1"/>
    <col min="2" max="2" width="3.7109375" customWidth="1"/>
    <col min="3" max="3" width="3.28515625" customWidth="1"/>
    <col min="6" max="6" width="10.42578125" customWidth="1"/>
    <col min="7" max="7" width="10.7109375" customWidth="1"/>
    <col min="8" max="8" width="10.5703125" customWidth="1"/>
    <col min="9" max="9" width="11.85546875" customWidth="1"/>
    <col min="10" max="10" width="15" customWidth="1"/>
    <col min="19" max="22" width="9.28515625" bestFit="1" customWidth="1"/>
  </cols>
  <sheetData>
    <row r="1" spans="1:22" ht="18" x14ac:dyDescent="0.25">
      <c r="A1" s="40" t="s">
        <v>249</v>
      </c>
      <c r="L1" s="33" t="s">
        <v>118</v>
      </c>
    </row>
    <row r="2" spans="1:22" ht="18" x14ac:dyDescent="0.25">
      <c r="A2" s="40" t="s">
        <v>70</v>
      </c>
    </row>
    <row r="4" spans="1:22" x14ac:dyDescent="0.2">
      <c r="B4" s="9" t="s">
        <v>372</v>
      </c>
    </row>
    <row r="5" spans="1:22" x14ac:dyDescent="0.2">
      <c r="F5" s="23"/>
      <c r="G5" s="23"/>
      <c r="H5" s="23"/>
      <c r="I5" s="23" t="s">
        <v>0</v>
      </c>
      <c r="J5" s="23" t="s">
        <v>6</v>
      </c>
      <c r="S5" s="32"/>
    </row>
    <row r="6" spans="1:22" x14ac:dyDescent="0.2">
      <c r="F6" s="23"/>
      <c r="G6" s="23"/>
      <c r="H6" s="23" t="s">
        <v>7</v>
      </c>
      <c r="I6" s="23" t="s">
        <v>8</v>
      </c>
      <c r="J6" s="23" t="s">
        <v>7</v>
      </c>
      <c r="L6" s="23" t="s">
        <v>9</v>
      </c>
    </row>
    <row r="7" spans="1:22" x14ac:dyDescent="0.2">
      <c r="F7" s="24" t="s">
        <v>10</v>
      </c>
      <c r="G7" s="24" t="s">
        <v>11</v>
      </c>
      <c r="H7" s="24" t="s">
        <v>11</v>
      </c>
      <c r="I7" s="24" t="s">
        <v>12</v>
      </c>
      <c r="J7" s="24" t="s">
        <v>11</v>
      </c>
      <c r="L7" s="24" t="s">
        <v>13</v>
      </c>
    </row>
    <row r="8" spans="1:22" x14ac:dyDescent="0.2">
      <c r="B8" t="s">
        <v>14</v>
      </c>
      <c r="F8" s="25">
        <f>'PS INPUT'!C49</f>
        <v>0.50643400000000005</v>
      </c>
      <c r="G8" s="25">
        <f>'PS INPUT'!C53</f>
        <v>6.1899999999999997E-2</v>
      </c>
      <c r="H8" s="25">
        <f>F8*G8</f>
        <v>3.1348264600000002E-2</v>
      </c>
      <c r="I8" s="26">
        <v>1</v>
      </c>
      <c r="J8" s="25">
        <f>H8*I8</f>
        <v>3.1348264600000002E-2</v>
      </c>
      <c r="S8" s="118"/>
      <c r="T8" s="118"/>
      <c r="U8" s="118"/>
      <c r="V8" s="118"/>
    </row>
    <row r="9" spans="1:22" x14ac:dyDescent="0.2">
      <c r="B9" t="s">
        <v>15</v>
      </c>
      <c r="F9" s="27">
        <f>'PS INPUT'!C50</f>
        <v>6.8310000000000003E-3</v>
      </c>
      <c r="G9" s="25">
        <f>'PS INPUT'!C54</f>
        <v>2.9399999999999999E-2</v>
      </c>
      <c r="H9" s="27">
        <f>F9*G9</f>
        <v>2.008314E-4</v>
      </c>
      <c r="I9" s="26">
        <v>1</v>
      </c>
      <c r="J9" s="27">
        <f>H9*I9</f>
        <v>2.008314E-4</v>
      </c>
      <c r="S9" s="118"/>
      <c r="T9" s="118"/>
      <c r="U9" s="118"/>
      <c r="V9" s="118"/>
    </row>
    <row r="10" spans="1:22" x14ac:dyDescent="0.2">
      <c r="C10" t="s">
        <v>16</v>
      </c>
      <c r="F10" s="25">
        <f>F8+F9</f>
        <v>0.51326500000000008</v>
      </c>
      <c r="G10" s="25"/>
      <c r="H10" s="25">
        <f>H8+H9</f>
        <v>3.1549095999999999E-2</v>
      </c>
      <c r="I10" s="26"/>
      <c r="J10" s="25">
        <f>J8+J9</f>
        <v>3.1549095999999999E-2</v>
      </c>
      <c r="L10" s="130">
        <f>H10*(1-0.41084)</f>
        <v>1.8587465399360001E-2</v>
      </c>
      <c r="S10" s="118"/>
      <c r="T10" s="118"/>
      <c r="U10" s="118"/>
      <c r="V10" s="118"/>
    </row>
    <row r="11" spans="1:22" x14ac:dyDescent="0.2">
      <c r="B11" t="s">
        <v>17</v>
      </c>
      <c r="F11" s="25">
        <f>'PS INPUT'!C51</f>
        <v>1.2708000000000001E-2</v>
      </c>
      <c r="G11" s="25">
        <f>'PS INPUT'!C55</f>
        <v>5.0299999999999997E-2</v>
      </c>
      <c r="H11" s="25">
        <f>F11*G11</f>
        <v>6.3921240000000003E-4</v>
      </c>
      <c r="I11" s="26">
        <f>I12</f>
        <v>1.69733</v>
      </c>
      <c r="J11" s="25">
        <f>H11*I11</f>
        <v>1.084954382892E-3</v>
      </c>
      <c r="L11" s="28">
        <f>H11</f>
        <v>6.3921240000000003E-4</v>
      </c>
      <c r="S11" s="118"/>
      <c r="T11" s="118"/>
      <c r="U11" s="118"/>
      <c r="V11" s="118"/>
    </row>
    <row r="12" spans="1:22" x14ac:dyDescent="0.2">
      <c r="B12" t="s">
        <v>18</v>
      </c>
      <c r="F12" s="27">
        <f>'PS INPUT'!C52</f>
        <v>0.47402699999999998</v>
      </c>
      <c r="G12" s="5">
        <f>'PS INPUT'!C56</f>
        <v>9.7500000000000003E-2</v>
      </c>
      <c r="H12" s="27">
        <f>F12*G12</f>
        <v>4.6217632500000001E-2</v>
      </c>
      <c r="I12" s="26">
        <f>ROUND(1/(1-E17),5)</f>
        <v>1.69733</v>
      </c>
      <c r="J12" s="27">
        <f>H12*I12</f>
        <v>7.8446574171224998E-2</v>
      </c>
      <c r="L12" s="29">
        <f>H12</f>
        <v>4.6217632500000001E-2</v>
      </c>
      <c r="O12" s="28"/>
      <c r="S12" s="118"/>
      <c r="T12" s="118"/>
      <c r="U12" s="118"/>
      <c r="V12" s="118"/>
    </row>
    <row r="13" spans="1:22" x14ac:dyDescent="0.2">
      <c r="C13" t="s">
        <v>3</v>
      </c>
      <c r="F13" s="25">
        <f>F10+F11+F12</f>
        <v>1</v>
      </c>
      <c r="G13" s="25"/>
      <c r="H13" s="25">
        <f>H10+H11+H12</f>
        <v>7.8405940899999998E-2</v>
      </c>
      <c r="J13" s="25">
        <f>ROUND(J10+J11+J12,4)</f>
        <v>0.1111</v>
      </c>
      <c r="L13" s="28">
        <f>L10+L11+L12</f>
        <v>6.5444310299360001E-2</v>
      </c>
    </row>
    <row r="15" spans="1:22" x14ac:dyDescent="0.2">
      <c r="B15" t="s">
        <v>22</v>
      </c>
      <c r="H15" s="42">
        <f>ROUND(H13/12,7)</f>
        <v>6.5338000000000002E-3</v>
      </c>
      <c r="J15" s="118">
        <f>ROUND(J13/12,7)</f>
        <v>9.2583000000000006E-3</v>
      </c>
    </row>
    <row r="16" spans="1:22" x14ac:dyDescent="0.2">
      <c r="J16" s="43"/>
    </row>
    <row r="17" spans="2:12" x14ac:dyDescent="0.2">
      <c r="D17" s="33" t="s">
        <v>19</v>
      </c>
      <c r="E17" s="34">
        <f>'PS INPUT'!C57</f>
        <v>0.41083999999999998</v>
      </c>
    </row>
    <row r="18" spans="2:12" x14ac:dyDescent="0.2">
      <c r="J18" s="30"/>
    </row>
    <row r="19" spans="2:12" x14ac:dyDescent="0.2">
      <c r="B19" s="350" t="s">
        <v>401</v>
      </c>
    </row>
    <row r="20" spans="2:12" x14ac:dyDescent="0.2">
      <c r="F20" s="23"/>
      <c r="G20" s="23"/>
      <c r="H20" s="23"/>
      <c r="I20" s="23" t="s">
        <v>0</v>
      </c>
      <c r="J20" s="23" t="s">
        <v>6</v>
      </c>
    </row>
    <row r="21" spans="2:12" x14ac:dyDescent="0.2">
      <c r="F21" s="23"/>
      <c r="G21" s="23"/>
      <c r="H21" s="23" t="s">
        <v>7</v>
      </c>
      <c r="I21" s="23" t="s">
        <v>8</v>
      </c>
      <c r="J21" s="23" t="s">
        <v>7</v>
      </c>
      <c r="L21" s="23" t="s">
        <v>9</v>
      </c>
    </row>
    <row r="22" spans="2:12" x14ac:dyDescent="0.2">
      <c r="F22" s="24" t="s">
        <v>10</v>
      </c>
      <c r="G22" s="24" t="s">
        <v>11</v>
      </c>
      <c r="H22" s="24" t="s">
        <v>11</v>
      </c>
      <c r="I22" s="24" t="s">
        <v>12</v>
      </c>
      <c r="J22" s="24" t="s">
        <v>11</v>
      </c>
      <c r="L22" s="24" t="s">
        <v>13</v>
      </c>
    </row>
    <row r="23" spans="2:12" x14ac:dyDescent="0.2">
      <c r="B23" t="s">
        <v>14</v>
      </c>
      <c r="F23" s="25">
        <f>'PS INPUT'!C60:C60</f>
        <v>0.50643400000000005</v>
      </c>
      <c r="G23" s="25">
        <f>'PS INPUT'!C64</f>
        <v>6.1899999999999997E-2</v>
      </c>
      <c r="H23" s="25">
        <f>F23*G23</f>
        <v>3.1348264600000002E-2</v>
      </c>
      <c r="I23" s="26">
        <v>1</v>
      </c>
      <c r="J23" s="25">
        <f>H23*I23</f>
        <v>3.1348264600000002E-2</v>
      </c>
    </row>
    <row r="24" spans="2:12" x14ac:dyDescent="0.2">
      <c r="B24" t="s">
        <v>15</v>
      </c>
      <c r="F24" s="27">
        <f>'PS INPUT'!C61</f>
        <v>6.8310000000000003E-3</v>
      </c>
      <c r="G24" s="25">
        <f>'PS INPUT'!C65</f>
        <v>2.9399999999999999E-2</v>
      </c>
      <c r="H24" s="27">
        <f>F24*G24</f>
        <v>2.008314E-4</v>
      </c>
      <c r="I24" s="26">
        <v>1</v>
      </c>
      <c r="J24" s="27">
        <f>H24*I24</f>
        <v>2.008314E-4</v>
      </c>
    </row>
    <row r="25" spans="2:12" x14ac:dyDescent="0.2">
      <c r="C25" t="s">
        <v>16</v>
      </c>
      <c r="F25" s="25">
        <f>F23+F24</f>
        <v>0.51326500000000008</v>
      </c>
      <c r="G25" s="25"/>
      <c r="H25" s="25">
        <f>H23+H24</f>
        <v>3.1549095999999999E-2</v>
      </c>
      <c r="I25" s="26"/>
      <c r="J25" s="25">
        <f>J23+J24</f>
        <v>3.1549095999999999E-2</v>
      </c>
      <c r="L25" s="130">
        <f>H25*(1-0.41084)</f>
        <v>1.8587465399360001E-2</v>
      </c>
    </row>
    <row r="26" spans="2:12" x14ac:dyDescent="0.2">
      <c r="B26" t="s">
        <v>17</v>
      </c>
      <c r="F26" s="25">
        <f>'PS INPUT'!C62</f>
        <v>1.2708000000000001E-2</v>
      </c>
      <c r="G26" s="25">
        <f>'PS INPUT'!C66</f>
        <v>5.0299999999999997E-2</v>
      </c>
      <c r="H26" s="25">
        <f>F26*G26</f>
        <v>6.3921240000000003E-4</v>
      </c>
      <c r="I26" s="26">
        <f>I27</f>
        <v>1.3910100000000001</v>
      </c>
      <c r="J26" s="25">
        <f>H26*I26</f>
        <v>8.8915084052400013E-4</v>
      </c>
      <c r="L26" s="28">
        <f>H26</f>
        <v>6.3921240000000003E-4</v>
      </c>
    </row>
    <row r="27" spans="2:12" x14ac:dyDescent="0.2">
      <c r="B27" t="s">
        <v>18</v>
      </c>
      <c r="F27" s="27">
        <f>'PS INPUT'!C63</f>
        <v>0.47402699999999998</v>
      </c>
      <c r="G27" s="5">
        <f>'PS INPUT'!C67</f>
        <v>9.7500000000000003E-2</v>
      </c>
      <c r="H27" s="27">
        <f>F27*G27</f>
        <v>4.6217632500000001E-2</v>
      </c>
      <c r="I27" s="26">
        <f>ROUND(1/(1-E32),5)</f>
        <v>1.3910100000000001</v>
      </c>
      <c r="J27" s="27">
        <f>H27*I27</f>
        <v>6.4289188983825005E-2</v>
      </c>
      <c r="L27" s="29">
        <f>H27</f>
        <v>4.6217632500000001E-2</v>
      </c>
    </row>
    <row r="28" spans="2:12" x14ac:dyDescent="0.2">
      <c r="C28" t="s">
        <v>3</v>
      </c>
      <c r="F28" s="25">
        <f>F25+F26+F27</f>
        <v>1</v>
      </c>
      <c r="G28" s="25"/>
      <c r="H28" s="25">
        <f>H25+H26+H27</f>
        <v>7.8405940899999998E-2</v>
      </c>
      <c r="J28" s="25">
        <f>ROUND(J25+J26+J27,4)</f>
        <v>9.6699999999999994E-2</v>
      </c>
      <c r="L28" s="28">
        <f>L25+L26+L27</f>
        <v>6.5444310299360001E-2</v>
      </c>
    </row>
    <row r="30" spans="2:12" x14ac:dyDescent="0.2">
      <c r="B30" t="s">
        <v>22</v>
      </c>
      <c r="H30" s="42">
        <f>ROUND(H28/12,7)</f>
        <v>6.5338000000000002E-3</v>
      </c>
      <c r="J30" s="118">
        <f>ROUND(J28/12,7)</f>
        <v>8.0582999999999991E-3</v>
      </c>
    </row>
    <row r="31" spans="2:12" x14ac:dyDescent="0.2">
      <c r="J31" s="43"/>
    </row>
    <row r="32" spans="2:12" x14ac:dyDescent="0.2">
      <c r="D32" s="33" t="s">
        <v>19</v>
      </c>
      <c r="E32" s="34">
        <f>'PS INPUT'!C68</f>
        <v>0.28110000000000002</v>
      </c>
    </row>
  </sheetData>
  <customSheetViews>
    <customSheetView guid="{76352FE9-FF82-4643-A06A-7C1C1C8B95E5}" scale="75" printArea="1" showRuler="0">
      <pageMargins left="0.76" right="0.75" top="1" bottom="1" header="0.5" footer="0.5"/>
      <pageSetup orientation="landscape" r:id="rId1"/>
      <headerFooter alignWithMargins="0"/>
    </customSheetView>
    <customSheetView guid="{908D5E16-B5D7-475E-AAA1-34F9C0485A59}" scale="75" printArea="1" hiddenColumns="1" showRuler="0">
      <pageMargins left="0.76" right="0.75" top="1" bottom="1" header="0.5" footer="0.5"/>
      <pageSetup orientation="landscape" r:id="rId2"/>
      <headerFooter alignWithMargins="0"/>
    </customSheetView>
  </customSheetViews>
  <phoneticPr fontId="7" type="noConversion"/>
  <pageMargins left="0.76" right="0.75" top="1" bottom="1" header="0.5" footer="0.5"/>
  <pageSetup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fitToPage="1"/>
  </sheetPr>
  <dimension ref="A1:F16"/>
  <sheetViews>
    <sheetView zoomScale="75" workbookViewId="0">
      <selection activeCell="D13" sqref="D13"/>
    </sheetView>
  </sheetViews>
  <sheetFormatPr defaultRowHeight="12.75" x14ac:dyDescent="0.2"/>
  <cols>
    <col min="2" max="2" width="9.5703125" style="15" customWidth="1"/>
    <col min="3" max="3" width="52.140625" bestFit="1" customWidth="1"/>
    <col min="4" max="4" width="15" customWidth="1"/>
    <col min="5" max="5" width="28.5703125" bestFit="1" customWidth="1"/>
    <col min="6" max="6" width="30.42578125" customWidth="1"/>
    <col min="7" max="8" width="9.28515625" customWidth="1"/>
    <col min="9" max="9" width="9.7109375" bestFit="1" customWidth="1"/>
    <col min="10" max="10" width="9.5703125" customWidth="1"/>
  </cols>
  <sheetData>
    <row r="1" spans="1:6" ht="20.25" x14ac:dyDescent="0.3">
      <c r="A1" s="72" t="s">
        <v>249</v>
      </c>
      <c r="F1" s="33" t="s">
        <v>276</v>
      </c>
    </row>
    <row r="2" spans="1:6" ht="20.25" x14ac:dyDescent="0.3">
      <c r="A2" s="72" t="s">
        <v>250</v>
      </c>
      <c r="D2" s="33" t="s">
        <v>270</v>
      </c>
      <c r="E2" s="147">
        <v>40178</v>
      </c>
    </row>
    <row r="3" spans="1:6" x14ac:dyDescent="0.2">
      <c r="A3" t="s">
        <v>251</v>
      </c>
      <c r="D3" s="33" t="s">
        <v>63</v>
      </c>
      <c r="E3" s="148">
        <v>7.0000000000000007E-2</v>
      </c>
    </row>
    <row r="4" spans="1:6" ht="40.5" customHeight="1" x14ac:dyDescent="0.2"/>
    <row r="5" spans="1:6" x14ac:dyDescent="0.2">
      <c r="A5" s="123" t="s">
        <v>252</v>
      </c>
      <c r="B5" s="15" t="s">
        <v>264</v>
      </c>
      <c r="D5" s="123" t="s">
        <v>73</v>
      </c>
      <c r="E5" s="123" t="s">
        <v>253</v>
      </c>
    </row>
    <row r="6" spans="1:6" ht="25.5" customHeight="1" x14ac:dyDescent="0.2">
      <c r="A6" s="149">
        <v>1</v>
      </c>
      <c r="B6" s="154" t="s">
        <v>277</v>
      </c>
      <c r="C6" s="78" t="s">
        <v>51</v>
      </c>
      <c r="D6" s="158">
        <v>767482.39108100021</v>
      </c>
      <c r="E6" s="52" t="s">
        <v>278</v>
      </c>
    </row>
    <row r="7" spans="1:6" ht="25.5" customHeight="1" x14ac:dyDescent="0.2">
      <c r="A7" s="149">
        <f t="shared" ref="A7:A16" si="0">A6+1</f>
        <v>2</v>
      </c>
      <c r="B7" s="155">
        <v>40269</v>
      </c>
      <c r="C7" s="78" t="s">
        <v>254</v>
      </c>
      <c r="D7" s="158">
        <v>943726.1902379801</v>
      </c>
      <c r="E7" s="52" t="s">
        <v>279</v>
      </c>
    </row>
    <row r="8" spans="1:6" ht="25.5" customHeight="1" x14ac:dyDescent="0.2">
      <c r="A8" s="149">
        <f t="shared" si="0"/>
        <v>3</v>
      </c>
      <c r="B8" s="155">
        <v>40269</v>
      </c>
      <c r="C8" s="78" t="s">
        <v>271</v>
      </c>
      <c r="D8" s="159">
        <v>15504.581204492191</v>
      </c>
      <c r="E8" s="52" t="s">
        <v>280</v>
      </c>
    </row>
    <row r="9" spans="1:6" ht="25.5" customHeight="1" x14ac:dyDescent="0.2">
      <c r="A9" s="149">
        <f t="shared" si="0"/>
        <v>4</v>
      </c>
      <c r="B9" s="155">
        <v>40513</v>
      </c>
      <c r="C9" s="78" t="s">
        <v>265</v>
      </c>
      <c r="D9" s="150">
        <f>SUM(D6:D8)</f>
        <v>1726713.1625234724</v>
      </c>
      <c r="E9" s="149" t="s">
        <v>255</v>
      </c>
    </row>
    <row r="10" spans="1:6" ht="25.5" customHeight="1" x14ac:dyDescent="0.2">
      <c r="A10" s="149">
        <f t="shared" si="0"/>
        <v>5</v>
      </c>
      <c r="B10" s="154" t="s">
        <v>277</v>
      </c>
      <c r="C10" s="78" t="s">
        <v>263</v>
      </c>
      <c r="D10" s="160">
        <v>29602527.526893724</v>
      </c>
      <c r="E10" s="149"/>
    </row>
    <row r="11" spans="1:6" ht="25.5" customHeight="1" x14ac:dyDescent="0.2">
      <c r="A11" s="149">
        <f t="shared" si="0"/>
        <v>6</v>
      </c>
      <c r="B11" s="149"/>
      <c r="C11" s="156" t="s">
        <v>258</v>
      </c>
      <c r="D11" s="151">
        <f>ROUND(D9/(D10*1000),6)</f>
        <v>5.8E-5</v>
      </c>
      <c r="E11" s="152" t="s">
        <v>256</v>
      </c>
    </row>
    <row r="12" spans="1:6" ht="25.5" customHeight="1" x14ac:dyDescent="0.2">
      <c r="A12" s="149">
        <f t="shared" si="0"/>
        <v>7</v>
      </c>
      <c r="B12" s="149"/>
      <c r="C12" s="156" t="s">
        <v>259</v>
      </c>
      <c r="D12" s="151">
        <f>ROUND(D11*(1+$E$3),6)</f>
        <v>6.2000000000000003E-5</v>
      </c>
      <c r="E12" s="149" t="s">
        <v>257</v>
      </c>
    </row>
    <row r="13" spans="1:6" ht="25.5" customHeight="1" x14ac:dyDescent="0.2">
      <c r="A13" s="149">
        <f t="shared" si="0"/>
        <v>8</v>
      </c>
      <c r="B13" s="149"/>
      <c r="C13" s="78" t="s">
        <v>262</v>
      </c>
      <c r="D13" s="161">
        <v>42824998.57837864</v>
      </c>
      <c r="E13" s="149"/>
    </row>
    <row r="14" spans="1:6" ht="25.5" customHeight="1" x14ac:dyDescent="0.2">
      <c r="A14" s="149">
        <f t="shared" si="0"/>
        <v>9</v>
      </c>
      <c r="B14" s="149"/>
      <c r="C14" s="157" t="s">
        <v>261</v>
      </c>
      <c r="D14" s="153">
        <f>D11*$D$13*1000</f>
        <v>2483849.9175459612</v>
      </c>
      <c r="E14" s="152" t="s">
        <v>266</v>
      </c>
    </row>
    <row r="15" spans="1:6" ht="25.5" customHeight="1" x14ac:dyDescent="0.2">
      <c r="A15" s="149">
        <f t="shared" si="0"/>
        <v>10</v>
      </c>
      <c r="B15" s="149"/>
      <c r="C15" s="157" t="s">
        <v>267</v>
      </c>
      <c r="D15" s="153">
        <v>0</v>
      </c>
      <c r="E15" s="152"/>
    </row>
    <row r="16" spans="1:6" ht="25.5" customHeight="1" x14ac:dyDescent="0.2">
      <c r="A16" s="149">
        <f t="shared" si="0"/>
        <v>11</v>
      </c>
      <c r="B16" s="149"/>
      <c r="C16" s="157" t="s">
        <v>268</v>
      </c>
      <c r="D16" s="153">
        <f>D14-D15</f>
        <v>2483849.9175459612</v>
      </c>
      <c r="E16" s="152" t="s">
        <v>269</v>
      </c>
    </row>
  </sheetData>
  <phoneticPr fontId="7" type="noConversion"/>
  <printOptions horizontalCentered="1"/>
  <pageMargins left="0.5" right="0.5" top="1.31" bottom="0.5" header="0.5" footer="0.25"/>
  <pageSetup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fitToPage="1"/>
  </sheetPr>
  <dimension ref="A1:IR172"/>
  <sheetViews>
    <sheetView view="pageBreakPreview" zoomScale="75" zoomScaleNormal="75" zoomScaleSheetLayoutView="75" workbookViewId="0">
      <pane xSplit="3" ySplit="1" topLeftCell="HX2" activePane="bottomRight" state="frozen"/>
      <selection activeCell="D13" sqref="D13"/>
      <selection pane="topRight" activeCell="D13" sqref="D13"/>
      <selection pane="bottomLeft" activeCell="D13" sqref="D13"/>
      <selection pane="bottomRight" activeCell="D13" sqref="D13"/>
    </sheetView>
  </sheetViews>
  <sheetFormatPr defaultRowHeight="12.75" outlineLevelRow="1" outlineLevelCol="1" x14ac:dyDescent="0.2"/>
  <cols>
    <col min="1" max="1" width="10.42578125" customWidth="1"/>
    <col min="2" max="2" width="40.85546875" customWidth="1"/>
    <col min="3" max="3" width="13.7109375" hidden="1" customWidth="1" outlineLevel="1"/>
    <col min="4" max="4" width="10.7109375" hidden="1" customWidth="1" outlineLevel="1" collapsed="1"/>
    <col min="5" max="15" width="10.7109375" hidden="1" customWidth="1" outlineLevel="1"/>
    <col min="16" max="16" width="12.85546875" hidden="1" customWidth="1" outlineLevel="1"/>
    <col min="17" max="17" width="12" hidden="1" customWidth="1" outlineLevel="1"/>
    <col min="18" max="28" width="10.28515625" hidden="1" customWidth="1" outlineLevel="1"/>
    <col min="29" max="231" width="11.28515625" hidden="1" customWidth="1" outlineLevel="1"/>
    <col min="232" max="232" width="4" customWidth="1" collapsed="1"/>
    <col min="233" max="233" width="14" bestFit="1" customWidth="1"/>
    <col min="234" max="234" width="12.42578125" bestFit="1" customWidth="1"/>
    <col min="235" max="235" width="12.5703125" bestFit="1" customWidth="1"/>
    <col min="236" max="236" width="13" bestFit="1" customWidth="1"/>
    <col min="237" max="238" width="12.85546875" bestFit="1" customWidth="1"/>
    <col min="239" max="239" width="12.7109375" bestFit="1" customWidth="1"/>
    <col min="240" max="241" width="13" bestFit="1" customWidth="1"/>
    <col min="242" max="243" width="12.7109375" bestFit="1" customWidth="1"/>
    <col min="244" max="244" width="13.28515625" bestFit="1" customWidth="1"/>
    <col min="245" max="246" width="12.85546875" bestFit="1" customWidth="1"/>
    <col min="247" max="247" width="11.28515625" bestFit="1" customWidth="1"/>
    <col min="248" max="248" width="11" customWidth="1"/>
    <col min="249" max="249" width="10.85546875" customWidth="1"/>
    <col min="250" max="250" width="11" customWidth="1"/>
    <col min="251" max="251" width="10.5703125" customWidth="1"/>
  </cols>
  <sheetData>
    <row r="1" spans="1:252" s="10" customFormat="1" x14ac:dyDescent="0.2">
      <c r="C1" s="36">
        <v>40087</v>
      </c>
      <c r="D1" s="36">
        <f t="shared" ref="D1:BO1" si="0">EOMONTH(C1,0)+1</f>
        <v>40118</v>
      </c>
      <c r="E1" s="36">
        <f t="shared" si="0"/>
        <v>40148</v>
      </c>
      <c r="F1" s="36">
        <f t="shared" si="0"/>
        <v>40179</v>
      </c>
      <c r="G1" s="36">
        <f t="shared" si="0"/>
        <v>40210</v>
      </c>
      <c r="H1" s="36">
        <f t="shared" si="0"/>
        <v>40238</v>
      </c>
      <c r="I1" s="36">
        <f t="shared" si="0"/>
        <v>40269</v>
      </c>
      <c r="J1" s="36">
        <f t="shared" si="0"/>
        <v>40299</v>
      </c>
      <c r="K1" s="36">
        <f t="shared" si="0"/>
        <v>40330</v>
      </c>
      <c r="L1" s="36">
        <f t="shared" si="0"/>
        <v>40360</v>
      </c>
      <c r="M1" s="36">
        <f t="shared" si="0"/>
        <v>40391</v>
      </c>
      <c r="N1" s="36">
        <f t="shared" si="0"/>
        <v>40422</v>
      </c>
      <c r="O1" s="36">
        <f t="shared" si="0"/>
        <v>40452</v>
      </c>
      <c r="P1" s="36">
        <f t="shared" si="0"/>
        <v>40483</v>
      </c>
      <c r="Q1" s="36">
        <f t="shared" si="0"/>
        <v>40513</v>
      </c>
      <c r="R1" s="36">
        <f t="shared" si="0"/>
        <v>40544</v>
      </c>
      <c r="S1" s="36">
        <f t="shared" si="0"/>
        <v>40575</v>
      </c>
      <c r="T1" s="36">
        <f t="shared" si="0"/>
        <v>40603</v>
      </c>
      <c r="U1" s="36">
        <f t="shared" si="0"/>
        <v>40634</v>
      </c>
      <c r="V1" s="36">
        <f t="shared" si="0"/>
        <v>40664</v>
      </c>
      <c r="W1" s="36">
        <f t="shared" si="0"/>
        <v>40695</v>
      </c>
      <c r="X1" s="36">
        <f t="shared" si="0"/>
        <v>40725</v>
      </c>
      <c r="Y1" s="36">
        <f t="shared" si="0"/>
        <v>40756</v>
      </c>
      <c r="Z1" s="36">
        <f t="shared" si="0"/>
        <v>40787</v>
      </c>
      <c r="AA1" s="36">
        <f t="shared" si="0"/>
        <v>40817</v>
      </c>
      <c r="AB1" s="36">
        <f t="shared" si="0"/>
        <v>40848</v>
      </c>
      <c r="AC1" s="36">
        <f t="shared" si="0"/>
        <v>40878</v>
      </c>
      <c r="AD1" s="36">
        <f t="shared" si="0"/>
        <v>40909</v>
      </c>
      <c r="AE1" s="36">
        <f t="shared" si="0"/>
        <v>40940</v>
      </c>
      <c r="AF1" s="36">
        <f t="shared" si="0"/>
        <v>40969</v>
      </c>
      <c r="AG1" s="36">
        <f t="shared" si="0"/>
        <v>41000</v>
      </c>
      <c r="AH1" s="36">
        <f t="shared" si="0"/>
        <v>41030</v>
      </c>
      <c r="AI1" s="36">
        <f t="shared" si="0"/>
        <v>41061</v>
      </c>
      <c r="AJ1" s="36">
        <f t="shared" si="0"/>
        <v>41091</v>
      </c>
      <c r="AK1" s="36">
        <f t="shared" si="0"/>
        <v>41122</v>
      </c>
      <c r="AL1" s="36">
        <f t="shared" si="0"/>
        <v>41153</v>
      </c>
      <c r="AM1" s="36">
        <f t="shared" si="0"/>
        <v>41183</v>
      </c>
      <c r="AN1" s="36">
        <f t="shared" si="0"/>
        <v>41214</v>
      </c>
      <c r="AO1" s="36">
        <f t="shared" si="0"/>
        <v>41244</v>
      </c>
      <c r="AP1" s="36">
        <f t="shared" si="0"/>
        <v>41275</v>
      </c>
      <c r="AQ1" s="36">
        <f t="shared" si="0"/>
        <v>41306</v>
      </c>
      <c r="AR1" s="36">
        <f t="shared" si="0"/>
        <v>41334</v>
      </c>
      <c r="AS1" s="36">
        <f t="shared" si="0"/>
        <v>41365</v>
      </c>
      <c r="AT1" s="36">
        <f t="shared" si="0"/>
        <v>41395</v>
      </c>
      <c r="AU1" s="36">
        <f t="shared" si="0"/>
        <v>41426</v>
      </c>
      <c r="AV1" s="36">
        <f t="shared" si="0"/>
        <v>41456</v>
      </c>
      <c r="AW1" s="36">
        <f t="shared" si="0"/>
        <v>41487</v>
      </c>
      <c r="AX1" s="36">
        <f t="shared" si="0"/>
        <v>41518</v>
      </c>
      <c r="AY1" s="36">
        <f t="shared" si="0"/>
        <v>41548</v>
      </c>
      <c r="AZ1" s="36">
        <f t="shared" si="0"/>
        <v>41579</v>
      </c>
      <c r="BA1" s="36">
        <f t="shared" si="0"/>
        <v>41609</v>
      </c>
      <c r="BB1" s="36">
        <f t="shared" si="0"/>
        <v>41640</v>
      </c>
      <c r="BC1" s="36">
        <f t="shared" si="0"/>
        <v>41671</v>
      </c>
      <c r="BD1" s="36">
        <f t="shared" si="0"/>
        <v>41699</v>
      </c>
      <c r="BE1" s="36">
        <f t="shared" si="0"/>
        <v>41730</v>
      </c>
      <c r="BF1" s="36">
        <f t="shared" si="0"/>
        <v>41760</v>
      </c>
      <c r="BG1" s="36">
        <f t="shared" si="0"/>
        <v>41791</v>
      </c>
      <c r="BH1" s="36">
        <f t="shared" si="0"/>
        <v>41821</v>
      </c>
      <c r="BI1" s="36">
        <f t="shared" si="0"/>
        <v>41852</v>
      </c>
      <c r="BJ1" s="36">
        <f t="shared" si="0"/>
        <v>41883</v>
      </c>
      <c r="BK1" s="36">
        <f t="shared" si="0"/>
        <v>41913</v>
      </c>
      <c r="BL1" s="36">
        <f t="shared" si="0"/>
        <v>41944</v>
      </c>
      <c r="BM1" s="36">
        <f t="shared" si="0"/>
        <v>41974</v>
      </c>
      <c r="BN1" s="36">
        <f t="shared" si="0"/>
        <v>42005</v>
      </c>
      <c r="BO1" s="36">
        <f t="shared" si="0"/>
        <v>42036</v>
      </c>
      <c r="BP1" s="36">
        <f t="shared" ref="BP1:EA1" si="1">EOMONTH(BO1,0)+1</f>
        <v>42064</v>
      </c>
      <c r="BQ1" s="36">
        <f t="shared" si="1"/>
        <v>42095</v>
      </c>
      <c r="BR1" s="36">
        <f t="shared" si="1"/>
        <v>42125</v>
      </c>
      <c r="BS1" s="36">
        <f t="shared" si="1"/>
        <v>42156</v>
      </c>
      <c r="BT1" s="36">
        <f t="shared" si="1"/>
        <v>42186</v>
      </c>
      <c r="BU1" s="36">
        <f t="shared" si="1"/>
        <v>42217</v>
      </c>
      <c r="BV1" s="36">
        <f t="shared" si="1"/>
        <v>42248</v>
      </c>
      <c r="BW1" s="36">
        <f t="shared" si="1"/>
        <v>42278</v>
      </c>
      <c r="BX1" s="36">
        <f t="shared" si="1"/>
        <v>42309</v>
      </c>
      <c r="BY1" s="36">
        <f t="shared" si="1"/>
        <v>42339</v>
      </c>
      <c r="BZ1" s="36">
        <f t="shared" si="1"/>
        <v>42370</v>
      </c>
      <c r="CA1" s="36">
        <f t="shared" si="1"/>
        <v>42401</v>
      </c>
      <c r="CB1" s="36">
        <f t="shared" si="1"/>
        <v>42430</v>
      </c>
      <c r="CC1" s="36">
        <f t="shared" si="1"/>
        <v>42461</v>
      </c>
      <c r="CD1" s="36">
        <f t="shared" si="1"/>
        <v>42491</v>
      </c>
      <c r="CE1" s="36">
        <f t="shared" si="1"/>
        <v>42522</v>
      </c>
      <c r="CF1" s="36">
        <f t="shared" si="1"/>
        <v>42552</v>
      </c>
      <c r="CG1" s="36">
        <f t="shared" si="1"/>
        <v>42583</v>
      </c>
      <c r="CH1" s="36">
        <f t="shared" si="1"/>
        <v>42614</v>
      </c>
      <c r="CI1" s="36">
        <f t="shared" si="1"/>
        <v>42644</v>
      </c>
      <c r="CJ1" s="36">
        <f t="shared" si="1"/>
        <v>42675</v>
      </c>
      <c r="CK1" s="36">
        <f t="shared" si="1"/>
        <v>42705</v>
      </c>
      <c r="CL1" s="36">
        <f t="shared" si="1"/>
        <v>42736</v>
      </c>
      <c r="CM1" s="36">
        <f t="shared" si="1"/>
        <v>42767</v>
      </c>
      <c r="CN1" s="36">
        <f t="shared" si="1"/>
        <v>42795</v>
      </c>
      <c r="CO1" s="36">
        <f t="shared" si="1"/>
        <v>42826</v>
      </c>
      <c r="CP1" s="36">
        <f t="shared" si="1"/>
        <v>42856</v>
      </c>
      <c r="CQ1" s="36">
        <f t="shared" si="1"/>
        <v>42887</v>
      </c>
      <c r="CR1" s="36">
        <f t="shared" si="1"/>
        <v>42917</v>
      </c>
      <c r="CS1" s="36">
        <f t="shared" si="1"/>
        <v>42948</v>
      </c>
      <c r="CT1" s="36">
        <f t="shared" si="1"/>
        <v>42979</v>
      </c>
      <c r="CU1" s="36">
        <f t="shared" si="1"/>
        <v>43009</v>
      </c>
      <c r="CV1" s="36">
        <f t="shared" si="1"/>
        <v>43040</v>
      </c>
      <c r="CW1" s="36">
        <f t="shared" si="1"/>
        <v>43070</v>
      </c>
      <c r="CX1" s="36">
        <f t="shared" si="1"/>
        <v>43101</v>
      </c>
      <c r="CY1" s="36">
        <f t="shared" si="1"/>
        <v>43132</v>
      </c>
      <c r="CZ1" s="36">
        <f t="shared" si="1"/>
        <v>43160</v>
      </c>
      <c r="DA1" s="36">
        <f t="shared" si="1"/>
        <v>43191</v>
      </c>
      <c r="DB1" s="36">
        <f t="shared" si="1"/>
        <v>43221</v>
      </c>
      <c r="DC1" s="36">
        <f t="shared" si="1"/>
        <v>43252</v>
      </c>
      <c r="DD1" s="36">
        <f t="shared" si="1"/>
        <v>43282</v>
      </c>
      <c r="DE1" s="36">
        <f t="shared" si="1"/>
        <v>43313</v>
      </c>
      <c r="DF1" s="36">
        <f t="shared" si="1"/>
        <v>43344</v>
      </c>
      <c r="DG1" s="36">
        <f t="shared" si="1"/>
        <v>43374</v>
      </c>
      <c r="DH1" s="36">
        <f t="shared" si="1"/>
        <v>43405</v>
      </c>
      <c r="DI1" s="36">
        <f t="shared" si="1"/>
        <v>43435</v>
      </c>
      <c r="DJ1" s="36">
        <f t="shared" si="1"/>
        <v>43466</v>
      </c>
      <c r="DK1" s="36">
        <f t="shared" si="1"/>
        <v>43497</v>
      </c>
      <c r="DL1" s="36">
        <f t="shared" si="1"/>
        <v>43525</v>
      </c>
      <c r="DM1" s="36">
        <f t="shared" si="1"/>
        <v>43556</v>
      </c>
      <c r="DN1" s="36">
        <f t="shared" si="1"/>
        <v>43586</v>
      </c>
      <c r="DO1" s="36">
        <f t="shared" si="1"/>
        <v>43617</v>
      </c>
      <c r="DP1" s="36">
        <f t="shared" si="1"/>
        <v>43647</v>
      </c>
      <c r="DQ1" s="36">
        <f t="shared" si="1"/>
        <v>43678</v>
      </c>
      <c r="DR1" s="36">
        <f t="shared" si="1"/>
        <v>43709</v>
      </c>
      <c r="DS1" s="36">
        <f t="shared" si="1"/>
        <v>43739</v>
      </c>
      <c r="DT1" s="36">
        <f t="shared" si="1"/>
        <v>43770</v>
      </c>
      <c r="DU1" s="36">
        <f t="shared" si="1"/>
        <v>43800</v>
      </c>
      <c r="DV1" s="36">
        <f t="shared" si="1"/>
        <v>43831</v>
      </c>
      <c r="DW1" s="36">
        <f t="shared" si="1"/>
        <v>43862</v>
      </c>
      <c r="DX1" s="36">
        <f t="shared" si="1"/>
        <v>43891</v>
      </c>
      <c r="DY1" s="36">
        <f t="shared" si="1"/>
        <v>43922</v>
      </c>
      <c r="DZ1" s="36">
        <f t="shared" si="1"/>
        <v>43952</v>
      </c>
      <c r="EA1" s="36">
        <f t="shared" si="1"/>
        <v>43983</v>
      </c>
      <c r="EB1" s="36">
        <f t="shared" ref="EB1:GM1" si="2">EOMONTH(EA1,0)+1</f>
        <v>44013</v>
      </c>
      <c r="EC1" s="36">
        <f t="shared" si="2"/>
        <v>44044</v>
      </c>
      <c r="ED1" s="36">
        <f t="shared" si="2"/>
        <v>44075</v>
      </c>
      <c r="EE1" s="36">
        <f t="shared" si="2"/>
        <v>44105</v>
      </c>
      <c r="EF1" s="36">
        <f t="shared" si="2"/>
        <v>44136</v>
      </c>
      <c r="EG1" s="36">
        <f t="shared" si="2"/>
        <v>44166</v>
      </c>
      <c r="EH1" s="36">
        <f t="shared" si="2"/>
        <v>44197</v>
      </c>
      <c r="EI1" s="36">
        <f t="shared" si="2"/>
        <v>44228</v>
      </c>
      <c r="EJ1" s="36">
        <f t="shared" si="2"/>
        <v>44256</v>
      </c>
      <c r="EK1" s="36">
        <f t="shared" si="2"/>
        <v>44287</v>
      </c>
      <c r="EL1" s="36">
        <f t="shared" si="2"/>
        <v>44317</v>
      </c>
      <c r="EM1" s="36">
        <f t="shared" si="2"/>
        <v>44348</v>
      </c>
      <c r="EN1" s="36">
        <f t="shared" si="2"/>
        <v>44378</v>
      </c>
      <c r="EO1" s="36">
        <f t="shared" si="2"/>
        <v>44409</v>
      </c>
      <c r="EP1" s="36">
        <f t="shared" si="2"/>
        <v>44440</v>
      </c>
      <c r="EQ1" s="36">
        <f t="shared" si="2"/>
        <v>44470</v>
      </c>
      <c r="ER1" s="36">
        <f t="shared" si="2"/>
        <v>44501</v>
      </c>
      <c r="ES1" s="36">
        <f t="shared" si="2"/>
        <v>44531</v>
      </c>
      <c r="ET1" s="36">
        <f t="shared" si="2"/>
        <v>44562</v>
      </c>
      <c r="EU1" s="36">
        <f t="shared" si="2"/>
        <v>44593</v>
      </c>
      <c r="EV1" s="36">
        <f t="shared" si="2"/>
        <v>44621</v>
      </c>
      <c r="EW1" s="36">
        <f t="shared" si="2"/>
        <v>44652</v>
      </c>
      <c r="EX1" s="36">
        <f t="shared" si="2"/>
        <v>44682</v>
      </c>
      <c r="EY1" s="36">
        <f t="shared" si="2"/>
        <v>44713</v>
      </c>
      <c r="EZ1" s="36">
        <f t="shared" si="2"/>
        <v>44743</v>
      </c>
      <c r="FA1" s="36">
        <f t="shared" si="2"/>
        <v>44774</v>
      </c>
      <c r="FB1" s="36">
        <f t="shared" si="2"/>
        <v>44805</v>
      </c>
      <c r="FC1" s="36">
        <f t="shared" si="2"/>
        <v>44835</v>
      </c>
      <c r="FD1" s="36">
        <f t="shared" si="2"/>
        <v>44866</v>
      </c>
      <c r="FE1" s="36">
        <f t="shared" si="2"/>
        <v>44896</v>
      </c>
      <c r="FF1" s="36">
        <f t="shared" si="2"/>
        <v>44927</v>
      </c>
      <c r="FG1" s="36">
        <f t="shared" si="2"/>
        <v>44958</v>
      </c>
      <c r="FH1" s="36">
        <f t="shared" si="2"/>
        <v>44986</v>
      </c>
      <c r="FI1" s="36">
        <f t="shared" si="2"/>
        <v>45017</v>
      </c>
      <c r="FJ1" s="36">
        <f t="shared" si="2"/>
        <v>45047</v>
      </c>
      <c r="FK1" s="36">
        <f t="shared" si="2"/>
        <v>45078</v>
      </c>
      <c r="FL1" s="36">
        <f t="shared" si="2"/>
        <v>45108</v>
      </c>
      <c r="FM1" s="36">
        <f t="shared" si="2"/>
        <v>45139</v>
      </c>
      <c r="FN1" s="36">
        <f t="shared" si="2"/>
        <v>45170</v>
      </c>
      <c r="FO1" s="36">
        <f t="shared" si="2"/>
        <v>45200</v>
      </c>
      <c r="FP1" s="36">
        <f t="shared" si="2"/>
        <v>45231</v>
      </c>
      <c r="FQ1" s="36">
        <f t="shared" si="2"/>
        <v>45261</v>
      </c>
      <c r="FR1" s="36">
        <f t="shared" si="2"/>
        <v>45292</v>
      </c>
      <c r="FS1" s="36">
        <f t="shared" si="2"/>
        <v>45323</v>
      </c>
      <c r="FT1" s="36">
        <f t="shared" si="2"/>
        <v>45352</v>
      </c>
      <c r="FU1" s="36">
        <f t="shared" si="2"/>
        <v>45383</v>
      </c>
      <c r="FV1" s="36">
        <f t="shared" si="2"/>
        <v>45413</v>
      </c>
      <c r="FW1" s="36">
        <f t="shared" si="2"/>
        <v>45444</v>
      </c>
      <c r="FX1" s="36">
        <f t="shared" si="2"/>
        <v>45474</v>
      </c>
      <c r="FY1" s="36">
        <f t="shared" si="2"/>
        <v>45505</v>
      </c>
      <c r="FZ1" s="36">
        <f t="shared" si="2"/>
        <v>45536</v>
      </c>
      <c r="GA1" s="36">
        <f t="shared" si="2"/>
        <v>45566</v>
      </c>
      <c r="GB1" s="36">
        <f t="shared" si="2"/>
        <v>45597</v>
      </c>
      <c r="GC1" s="36">
        <f t="shared" si="2"/>
        <v>45627</v>
      </c>
      <c r="GD1" s="36">
        <f t="shared" si="2"/>
        <v>45658</v>
      </c>
      <c r="GE1" s="36">
        <f t="shared" si="2"/>
        <v>45689</v>
      </c>
      <c r="GF1" s="36">
        <f t="shared" si="2"/>
        <v>45717</v>
      </c>
      <c r="GG1" s="36">
        <f t="shared" si="2"/>
        <v>45748</v>
      </c>
      <c r="GH1" s="36">
        <f t="shared" si="2"/>
        <v>45778</v>
      </c>
      <c r="GI1" s="36">
        <f t="shared" si="2"/>
        <v>45809</v>
      </c>
      <c r="GJ1" s="36">
        <f t="shared" si="2"/>
        <v>45839</v>
      </c>
      <c r="GK1" s="36">
        <f t="shared" si="2"/>
        <v>45870</v>
      </c>
      <c r="GL1" s="36">
        <f t="shared" si="2"/>
        <v>45901</v>
      </c>
      <c r="GM1" s="36">
        <f t="shared" si="2"/>
        <v>45931</v>
      </c>
      <c r="GN1" s="36">
        <f t="shared" ref="GN1:HW1" si="3">EOMONTH(GM1,0)+1</f>
        <v>45962</v>
      </c>
      <c r="GO1" s="36">
        <f t="shared" si="3"/>
        <v>45992</v>
      </c>
      <c r="GP1" s="36">
        <f t="shared" si="3"/>
        <v>46023</v>
      </c>
      <c r="GQ1" s="36">
        <f t="shared" si="3"/>
        <v>46054</v>
      </c>
      <c r="GR1" s="36">
        <f t="shared" si="3"/>
        <v>46082</v>
      </c>
      <c r="GS1" s="36">
        <f t="shared" si="3"/>
        <v>46113</v>
      </c>
      <c r="GT1" s="36">
        <f t="shared" si="3"/>
        <v>46143</v>
      </c>
      <c r="GU1" s="36">
        <f t="shared" si="3"/>
        <v>46174</v>
      </c>
      <c r="GV1" s="36">
        <f t="shared" si="3"/>
        <v>46204</v>
      </c>
      <c r="GW1" s="36">
        <f t="shared" si="3"/>
        <v>46235</v>
      </c>
      <c r="GX1" s="36">
        <f t="shared" si="3"/>
        <v>46266</v>
      </c>
      <c r="GY1" s="36">
        <f t="shared" si="3"/>
        <v>46296</v>
      </c>
      <c r="GZ1" s="36">
        <f t="shared" si="3"/>
        <v>46327</v>
      </c>
      <c r="HA1" s="36">
        <f t="shared" si="3"/>
        <v>46357</v>
      </c>
      <c r="HB1" s="36">
        <f t="shared" si="3"/>
        <v>46388</v>
      </c>
      <c r="HC1" s="36">
        <f t="shared" si="3"/>
        <v>46419</v>
      </c>
      <c r="HD1" s="36">
        <f t="shared" si="3"/>
        <v>46447</v>
      </c>
      <c r="HE1" s="36">
        <f t="shared" si="3"/>
        <v>46478</v>
      </c>
      <c r="HF1" s="36">
        <f t="shared" si="3"/>
        <v>46508</v>
      </c>
      <c r="HG1" s="36">
        <f t="shared" si="3"/>
        <v>46539</v>
      </c>
      <c r="HH1" s="36">
        <f t="shared" si="3"/>
        <v>46569</v>
      </c>
      <c r="HI1" s="36">
        <f t="shared" si="3"/>
        <v>46600</v>
      </c>
      <c r="HJ1" s="36">
        <f t="shared" si="3"/>
        <v>46631</v>
      </c>
      <c r="HK1" s="36">
        <f t="shared" si="3"/>
        <v>46661</v>
      </c>
      <c r="HL1" s="36">
        <f t="shared" si="3"/>
        <v>46692</v>
      </c>
      <c r="HM1" s="36">
        <f t="shared" si="3"/>
        <v>46722</v>
      </c>
      <c r="HN1" s="36">
        <f t="shared" si="3"/>
        <v>46753</v>
      </c>
      <c r="HO1" s="36">
        <f t="shared" si="3"/>
        <v>46784</v>
      </c>
      <c r="HP1" s="36">
        <f t="shared" si="3"/>
        <v>46813</v>
      </c>
      <c r="HQ1" s="36">
        <f t="shared" si="3"/>
        <v>46844</v>
      </c>
      <c r="HR1" s="36">
        <f t="shared" si="3"/>
        <v>46874</v>
      </c>
      <c r="HS1" s="36">
        <f t="shared" si="3"/>
        <v>46905</v>
      </c>
      <c r="HT1" s="36">
        <f t="shared" si="3"/>
        <v>46935</v>
      </c>
      <c r="HU1" s="36">
        <f t="shared" si="3"/>
        <v>46966</v>
      </c>
      <c r="HV1" s="36">
        <f t="shared" si="3"/>
        <v>46997</v>
      </c>
      <c r="HW1" s="36">
        <f t="shared" si="3"/>
        <v>47027</v>
      </c>
      <c r="HX1" s="36"/>
      <c r="HY1" s="37">
        <v>2009</v>
      </c>
      <c r="HZ1" s="37">
        <v>2010</v>
      </c>
      <c r="IA1" s="37">
        <v>2011</v>
      </c>
      <c r="IB1" s="37">
        <v>2012</v>
      </c>
      <c r="IC1" s="37">
        <v>2013</v>
      </c>
      <c r="ID1" s="37">
        <v>2014</v>
      </c>
      <c r="IE1" s="37">
        <v>2015</v>
      </c>
      <c r="IF1" s="37">
        <v>2016</v>
      </c>
      <c r="IG1" s="37">
        <v>2017</v>
      </c>
      <c r="IH1" s="37">
        <v>2018</v>
      </c>
      <c r="II1" s="37">
        <v>2019</v>
      </c>
      <c r="IJ1" s="37">
        <v>2020</v>
      </c>
      <c r="IK1" s="37">
        <v>2021</v>
      </c>
      <c r="IL1" s="37">
        <v>2022</v>
      </c>
      <c r="IM1" s="37">
        <v>2023</v>
      </c>
      <c r="IN1" s="37">
        <v>2024</v>
      </c>
      <c r="IO1" s="37">
        <v>2025</v>
      </c>
      <c r="IP1" s="37">
        <v>2026</v>
      </c>
      <c r="IQ1" s="37">
        <v>2027</v>
      </c>
      <c r="IR1" s="37">
        <v>2028</v>
      </c>
    </row>
    <row r="2" spans="1:252" x14ac:dyDescent="0.2">
      <c r="A2" s="35" t="s">
        <v>28</v>
      </c>
      <c r="B2" s="1"/>
      <c r="D2" s="41"/>
      <c r="E2" s="41"/>
      <c r="F2" s="41"/>
      <c r="G2" s="41"/>
      <c r="H2" s="41"/>
      <c r="I2" s="41"/>
      <c r="J2" s="41"/>
      <c r="K2" s="41"/>
      <c r="L2" s="41"/>
      <c r="M2" s="41"/>
      <c r="N2" s="41"/>
      <c r="O2" s="41"/>
    </row>
    <row r="3" spans="1:252" x14ac:dyDescent="0.2">
      <c r="A3" s="35"/>
      <c r="B3" s="1"/>
      <c r="D3" s="41"/>
      <c r="E3" s="41"/>
      <c r="F3" s="41"/>
      <c r="G3" s="41"/>
      <c r="H3" s="41"/>
      <c r="I3" s="41"/>
      <c r="J3" s="41"/>
      <c r="K3" s="41"/>
      <c r="L3" s="41"/>
      <c r="M3" s="41"/>
      <c r="N3" s="41"/>
      <c r="O3" s="41"/>
    </row>
    <row r="4" spans="1:252" x14ac:dyDescent="0.2">
      <c r="B4" s="19" t="s">
        <v>47</v>
      </c>
      <c r="D4" s="8">
        <f>SUMIF(RevReqDetR!$B$12:$B$264,D$1,RevReqDetR!$BH$12:$BH$264)</f>
        <v>323680.610204675</v>
      </c>
      <c r="E4" s="8">
        <f>SUMIF(RevReqDetR!$B$12:$B$264,E$1,RevReqDetR!$BH$12:$BH$264)</f>
        <v>287980.52857674484</v>
      </c>
      <c r="F4" s="8">
        <f>SUMIF(RevReqDetR!$B$12:$B$264,F$1,RevReqDetR!$BH$12:$BH$264)</f>
        <v>474497.26370451029</v>
      </c>
      <c r="G4" s="8">
        <f>SUMIF(RevReqDetR!$B$12:$B$264,G$1,RevReqDetR!$BH$12:$BH$264)</f>
        <v>-36465.398471789318</v>
      </c>
      <c r="H4" s="8">
        <f>SUMIF(RevReqDetR!$B$12:$B$264,H$1,RevReqDetR!$BH$12:$BH$264)</f>
        <v>617758.6312864119</v>
      </c>
      <c r="I4" s="8">
        <f>SUMIF(RevReqDetR!$B$12:$B$264,I$1,RevReqDetR!$BH$12:$BH$264)</f>
        <v>488139.21366200852</v>
      </c>
      <c r="J4" s="8">
        <f>SUMIF(RevReqDetR!$B$12:$B$264,J$1,RevReqDetR!$BH$12:$BH$264)</f>
        <v>516537.72197582998</v>
      </c>
      <c r="K4" s="8">
        <f>SUMIF(RevReqDetR!$B$12:$B$264,K$1,RevReqDetR!$BH$12:$BH$264)</f>
        <v>531906.48221398739</v>
      </c>
      <c r="L4" s="8">
        <f>SUMIF(RevReqDetR!$B$12:$B$264,L$1,RevReqDetR!$BH$12:$BH$264)</f>
        <v>-171931.33550387539</v>
      </c>
      <c r="M4" s="8">
        <f>SUMIF(RevReqDetR!$B$12:$B$264,M$1,RevReqDetR!$BH$12:$BH$264)</f>
        <v>555267.87511668913</v>
      </c>
      <c r="N4" s="8">
        <f>SUMIF(RevReqDetR!$B$12:$B$264,N$1,RevReqDetR!$BH$12:$BH$264)</f>
        <v>559222.14222801966</v>
      </c>
      <c r="O4" s="8">
        <f>SUMIF(RevReqDetR!$B$12:$B$264,O$1,RevReqDetR!$BH$12:$BH$264)</f>
        <v>546898.28582183609</v>
      </c>
      <c r="P4" s="8">
        <f>SUMIF(RevReqDetR!$B$12:$B$264,P$1,RevReqDetR!$BH$12:$BH$264)</f>
        <v>145802.0739002453</v>
      </c>
      <c r="Q4" s="8">
        <f>SUMIF(RevReqDetR!$B$12:$B$264,Q$1,RevReqDetR!$BH$12:$BH$264)</f>
        <v>560721.82462157344</v>
      </c>
      <c r="R4" s="8">
        <f>SUMIF(RevReqDetR!$B$12:$B$264,R$1,RevReqDetR!$BH$12:$BH$264)</f>
        <v>632324.23949785752</v>
      </c>
      <c r="S4" s="8">
        <f>SUMIF(RevReqDetR!$B$12:$B$264,S$1,RevReqDetR!$BH$12:$BH$264)</f>
        <v>580941.7590804135</v>
      </c>
      <c r="T4" s="8">
        <f>SUMIF(RevReqDetR!$B$12:$B$264,T$1,RevReqDetR!$BH$12:$BH$264)</f>
        <v>918269.59389458201</v>
      </c>
      <c r="U4" s="8">
        <f>SUMIF(RevReqDetR!$B$12:$B$264,U$1,RevReqDetR!$BH$12:$BH$264)</f>
        <v>331136.21125323238</v>
      </c>
      <c r="V4" s="8">
        <f>SUMIF(RevReqDetR!$B$12:$B$264,V$1,RevReqDetR!$BH$12:$BH$264)</f>
        <v>683337.60819207132</v>
      </c>
      <c r="W4" s="8">
        <f>SUMIF(RevReqDetR!$B$12:$B$264,W$1,RevReqDetR!$BH$12:$BH$264)</f>
        <v>674260.80763609742</v>
      </c>
      <c r="X4" s="8">
        <f>SUMIF(RevReqDetR!$B$12:$B$264,X$1,RevReqDetR!$BH$12:$BH$264)</f>
        <v>1461928.9795649666</v>
      </c>
      <c r="Y4" s="8">
        <f>SUMIF(RevReqDetR!$B$12:$B$264,Y$1,RevReqDetR!$BH$12:$BH$264)</f>
        <v>959536.03037158668</v>
      </c>
      <c r="Z4" s="8">
        <f>SUMIF(RevReqDetR!$B$12:$B$264,Z$1,RevReqDetR!$BH$12:$BH$264)</f>
        <v>834442.10140032531</v>
      </c>
      <c r="AA4" s="8">
        <f>SUMIF(RevReqDetR!$B$12:$B$264,AA$1,RevReqDetR!$BH$12:$BH$264)</f>
        <v>841484.18237589207</v>
      </c>
      <c r="AB4" s="8">
        <f>SUMIF(RevReqDetR!$B$12:$B$264,AB$1,RevReqDetR!$BH$12:$BH$264)</f>
        <v>3438120.5483792759</v>
      </c>
      <c r="AC4" s="8">
        <f>SUMIF(RevReqDetR!$B$12:$B$264,AC$1,RevReqDetR!$BH$12:$BH$264)</f>
        <v>906441.64564114716</v>
      </c>
      <c r="AD4" s="8">
        <f>SUMIF(RevReqDetR!$B$12:$B$264,AD$1,RevReqDetR!$BH$12:$BH$264)</f>
        <v>859648.43333427655</v>
      </c>
      <c r="AE4" s="8">
        <f>SUMIF(RevReqDetR!$B$12:$B$264,AE$1,RevReqDetR!$BH$12:$BH$264)</f>
        <v>1932153.4099590699</v>
      </c>
      <c r="AF4" s="8">
        <f>SUMIF(RevReqDetR!$B$12:$B$264,AF$1,RevReqDetR!$BH$12:$BH$264)</f>
        <v>1118663.9644082796</v>
      </c>
      <c r="AG4" s="8">
        <f>SUMIF(RevReqDetR!$B$12:$B$264,AG$1,RevReqDetR!$BH$12:$BH$264)</f>
        <v>991367.19463584782</v>
      </c>
      <c r="AH4" s="8">
        <f>SUMIF(RevReqDetR!$B$12:$B$264,AH$1,RevReqDetR!$BH$12:$BH$264)</f>
        <v>2278221.5445214752</v>
      </c>
      <c r="AI4" s="8">
        <f>SUMIF(RevReqDetR!$B$12:$B$264,AI$1,RevReqDetR!$BH$12:$BH$264)</f>
        <v>1067126.9279284091</v>
      </c>
      <c r="AJ4" s="8">
        <f>SUMIF(RevReqDetR!$B$12:$B$264,AJ$1,RevReqDetR!$BH$12:$BH$264)</f>
        <v>2341131.4012234639</v>
      </c>
      <c r="AK4" s="8">
        <f>SUMIF(RevReqDetR!$B$12:$B$264,AK$1,RevReqDetR!$BH$12:$BH$264)</f>
        <v>1140155.6938103635</v>
      </c>
      <c r="AL4" s="8">
        <f>SUMIF(RevReqDetR!$B$12:$B$264,AL$1,RevReqDetR!$BH$12:$BH$264)</f>
        <v>1103138.9226683746</v>
      </c>
      <c r="AM4" s="8">
        <f>SUMIF(RevReqDetR!$B$12:$B$264,AM$1,RevReqDetR!$BH$12:$BH$264)</f>
        <v>3186456.668560259</v>
      </c>
      <c r="AN4" s="8">
        <f>SUMIF(RevReqDetR!$B$12:$B$264,AN$1,RevReqDetR!$BH$12:$BH$264)</f>
        <v>960954.822893715</v>
      </c>
      <c r="AO4" s="8">
        <f>SUMIF(RevReqDetR!$B$12:$B$264,AO$1,RevReqDetR!$BH$12:$BH$264)</f>
        <v>945735.10637154593</v>
      </c>
      <c r="AP4" s="8">
        <f>SUMIF(RevReqDetR!$B$12:$B$264,AP$1,RevReqDetR!$BH$12:$BH$264)</f>
        <v>885436.37951641553</v>
      </c>
      <c r="AQ4" s="8">
        <f>SUMIF(RevReqDetR!$B$12:$B$264,AQ$1,RevReqDetR!$BH$12:$BH$264)</f>
        <v>839353.42357315053</v>
      </c>
      <c r="AR4" s="8">
        <f>SUMIF(RevReqDetR!$B$12:$B$264,AR$1,RevReqDetR!$BH$12:$BH$264)</f>
        <v>1930004.414351206</v>
      </c>
      <c r="AS4" s="8">
        <f>SUMIF(RevReqDetR!$B$12:$B$264,AS$1,RevReqDetR!$BH$12:$BH$264)</f>
        <v>1305897.4854747043</v>
      </c>
      <c r="AT4" s="8">
        <f>SUMIF(RevReqDetR!$B$12:$B$264,AT$1,RevReqDetR!$BH$12:$BH$264)</f>
        <v>1623231.6761743403</v>
      </c>
      <c r="AU4" s="8">
        <f>SUMIF(RevReqDetR!$B$12:$B$264,AU$1,RevReqDetR!$BH$12:$BH$264)</f>
        <v>1457268.4939124943</v>
      </c>
      <c r="AV4" s="8">
        <f>SUMIF(RevReqDetR!$B$12:$B$264,AV$1,RevReqDetR!$BH$12:$BH$264)</f>
        <v>1842582.865759101</v>
      </c>
      <c r="AW4" s="8">
        <f>SUMIF(RevReqDetR!$B$12:$B$264,AW$1,RevReqDetR!$BH$12:$BH$264)</f>
        <v>1448218.1586998894</v>
      </c>
      <c r="AX4" s="8">
        <f>SUMIF(RevReqDetR!$B$12:$B$264,AX$1,RevReqDetR!$BH$12:$BH$264)</f>
        <v>1292753.645122709</v>
      </c>
      <c r="AY4" s="8">
        <f>SUMIF(RevReqDetR!$B$12:$B$264,AY$1,RevReqDetR!$BH$12:$BH$264)</f>
        <v>1770977.0214114301</v>
      </c>
      <c r="AZ4" s="8">
        <f>SUMIF(RevReqDetR!$B$12:$B$264,AZ$1,RevReqDetR!$BH$12:$BH$264)</f>
        <v>1112542.2532863719</v>
      </c>
      <c r="BA4" s="8">
        <f>SUMIF(RevReqDetR!$B$12:$B$264,BA$1,RevReqDetR!$BH$12:$BH$264)</f>
        <v>1243747.8621735794</v>
      </c>
      <c r="BB4" s="8">
        <f>SUMIF(RevReqDetR!$B$12:$B$264,BB$1,RevReqDetR!$BH$12:$BH$264)</f>
        <v>786589.74358328327</v>
      </c>
      <c r="BC4" s="8">
        <f>SUMIF(RevReqDetR!$B$12:$B$264,BC$1,RevReqDetR!$BH$12:$BH$264)</f>
        <v>783934.74437355588</v>
      </c>
      <c r="BD4" s="8">
        <f>SUMIF(RevReqDetR!$B$12:$B$264,BD$1,RevReqDetR!$BH$12:$BH$264)</f>
        <v>820679.8940896783</v>
      </c>
      <c r="BE4" s="8">
        <f>SUMIF(RevReqDetR!$B$12:$B$264,BE$1,RevReqDetR!$BH$12:$BH$264)</f>
        <v>1218387.5084354011</v>
      </c>
      <c r="BF4" s="8">
        <f>SUMIF(RevReqDetR!$B$12:$B$264,BF$1,RevReqDetR!$BH$12:$BH$264)</f>
        <v>1424424.5151623914</v>
      </c>
      <c r="BG4" s="8">
        <f>SUMIF(RevReqDetR!$B$12:$B$264,BG$1,RevReqDetR!$BH$12:$BH$264)</f>
        <v>1331727.1452681026</v>
      </c>
      <c r="BH4" s="8">
        <f>SUMIF(RevReqDetR!$B$12:$B$264,BH$1,RevReqDetR!$BH$12:$BH$264)</f>
        <v>1527691.8956033625</v>
      </c>
      <c r="BI4" s="8">
        <f>SUMIF(RevReqDetR!$B$12:$B$264,BI$1,RevReqDetR!$BH$12:$BH$264)</f>
        <v>1456570.8099500583</v>
      </c>
      <c r="BJ4" s="8">
        <f>SUMIF(RevReqDetR!$B$12:$B$264,BJ$1,RevReqDetR!$BH$12:$BH$264)</f>
        <v>1395015.4214963154</v>
      </c>
      <c r="BK4" s="8">
        <f>SUMIF(RevReqDetR!$B$12:$B$264,BK$1,RevReqDetR!$BH$12:$BH$264)</f>
        <v>1238993.9828725879</v>
      </c>
      <c r="BL4" s="8">
        <f>SUMIF(RevReqDetR!$B$12:$B$264,BL$1,RevReqDetR!$BH$12:$BH$264)</f>
        <v>1025258.725167827</v>
      </c>
      <c r="BM4" s="8">
        <f>SUMIF(RevReqDetR!$B$12:$B$264,BM$1,RevReqDetR!$BH$12:$BH$264)</f>
        <v>805021.0647047942</v>
      </c>
      <c r="BN4" s="8">
        <f>SUMIF(RevReqDetR!$B$12:$B$264,BN$1,RevReqDetR!$BH$12:$BH$264)</f>
        <v>797003.62971241027</v>
      </c>
      <c r="BO4" s="8">
        <f>SUMIF(RevReqDetR!$B$12:$B$264,BO$1,RevReqDetR!$BH$12:$BH$264)</f>
        <v>780354.56201344728</v>
      </c>
      <c r="BP4" s="8">
        <f>SUMIF(RevReqDetR!$B$12:$B$264,BP$1,RevReqDetR!$BH$12:$BH$264)</f>
        <v>741721.30636909301</v>
      </c>
      <c r="BQ4" s="8">
        <f>SUMIF(RevReqDetR!$B$12:$B$264,BQ$1,RevReqDetR!$BH$12:$BH$264)</f>
        <v>1014375.4647818324</v>
      </c>
      <c r="BR4" s="8">
        <f>SUMIF(RevReqDetR!$B$12:$B$264,BR$1,RevReqDetR!$BH$12:$BH$264)</f>
        <v>1315011.762573642</v>
      </c>
      <c r="BS4" s="8">
        <f>SUMIF(RevReqDetR!$B$12:$B$264,BS$1,RevReqDetR!$BH$12:$BH$264)</f>
        <v>1144130.2060805811</v>
      </c>
      <c r="BT4" s="8">
        <f>SUMIF(RevReqDetR!$B$12:$B$264,BT$1,RevReqDetR!$BH$12:$BH$264)</f>
        <v>1075708.3652420449</v>
      </c>
      <c r="BU4" s="8">
        <f>SUMIF(RevReqDetR!$B$12:$B$264,BU$1,RevReqDetR!$BH$12:$BH$264)</f>
        <v>1363687.9965587966</v>
      </c>
      <c r="BV4" s="8">
        <f>SUMIF(RevReqDetR!$B$12:$B$264,BV$1,RevReqDetR!$BH$12:$BH$264)</f>
        <v>1382622.6615178059</v>
      </c>
      <c r="BW4" s="8">
        <f>SUMIF(RevReqDetR!$B$12:$B$264,BW$1,RevReqDetR!$BH$12:$BH$264)</f>
        <v>774096.79529112671</v>
      </c>
      <c r="BX4" s="8">
        <f>SUMIF(RevReqDetR!$B$12:$B$264,BX$1,RevReqDetR!$BH$12:$BH$264)</f>
        <v>1016989.7612743636</v>
      </c>
      <c r="BY4" s="8">
        <f>SUMIF(RevReqDetR!$B$12:$B$264,BY$1,RevReqDetR!$BH$12:$BH$264)</f>
        <v>538858.31265669584</v>
      </c>
      <c r="BZ4" s="8">
        <f>SUMIF(RevReqDetR!$B$12:$B$264,BZ$1,RevReqDetR!$BH$12:$BH$264)</f>
        <v>718775.71491663984</v>
      </c>
      <c r="CA4" s="8">
        <f>SUMIF(RevReqDetR!$B$12:$B$264,CA$1,RevReqDetR!$BH$12:$BH$264)</f>
        <v>748410.82421319617</v>
      </c>
      <c r="CB4" s="8">
        <f>SUMIF(RevReqDetR!$B$12:$B$264,CB$1,RevReqDetR!$BH$12:$BH$264)</f>
        <v>588152.86105842399</v>
      </c>
      <c r="CC4" s="8">
        <f>SUMIF(RevReqDetR!$B$12:$B$264,CC$1,RevReqDetR!$BH$12:$BH$264)</f>
        <v>931767.12635760196</v>
      </c>
      <c r="CD4" s="8">
        <f>SUMIF(RevReqDetR!$B$12:$B$264,CD$1,RevReqDetR!$BH$12:$BH$264)</f>
        <v>1182694.1627713544</v>
      </c>
      <c r="CE4" s="8">
        <f>SUMIF(RevReqDetR!$B$12:$B$264,CE$1,RevReqDetR!$BH$12:$BH$264)</f>
        <v>780284.72393968888</v>
      </c>
      <c r="CF4" s="8">
        <f>SUMIF(RevReqDetR!$B$12:$B$264,CF$1,RevReqDetR!$BH$12:$BH$264)</f>
        <v>1121898.1146742413</v>
      </c>
      <c r="CG4" s="8">
        <f>SUMIF(RevReqDetR!$B$12:$B$264,CG$1,RevReqDetR!$BH$12:$BH$264)</f>
        <v>1180774.9701155215</v>
      </c>
      <c r="CH4" s="8">
        <f>SUMIF(RevReqDetR!$B$12:$B$264,CH$1,RevReqDetR!$BH$12:$BH$264)</f>
        <v>1158017.9432685215</v>
      </c>
      <c r="CI4" s="8">
        <f>SUMIF(RevReqDetR!$B$12:$B$264,CI$1,RevReqDetR!$BH$12:$BH$264)</f>
        <v>872107.15954363986</v>
      </c>
      <c r="CJ4" s="8">
        <f>SUMIF(RevReqDetR!$B$12:$B$264,CJ$1,RevReqDetR!$BH$12:$BH$264)</f>
        <v>863895.68485688162</v>
      </c>
      <c r="CK4" s="8">
        <f>SUMIF(RevReqDetR!$B$12:$B$264,CK$1,RevReqDetR!$BH$12:$BH$264)</f>
        <v>781179.32957963552</v>
      </c>
      <c r="CL4" s="8">
        <f>SUMIF(RevReqDetR!$B$12:$B$264,CL$1,RevReqDetR!$BH$12:$BH$264)</f>
        <v>672009.44978386315</v>
      </c>
      <c r="CM4" s="8">
        <f>SUMIF(RevReqDetR!$B$12:$B$264,CM$1,RevReqDetR!$BH$12:$BH$264)</f>
        <v>594269.77478974359</v>
      </c>
      <c r="CN4" s="8">
        <f>SUMIF(RevReqDetR!$B$12:$B$264,CN$1,RevReqDetR!$BH$12:$BH$264)</f>
        <v>775958.55587259284</v>
      </c>
      <c r="CO4" s="8">
        <f>SUMIF(RevReqDetR!$B$12:$B$264,CO$1,RevReqDetR!$BH$12:$BH$264)</f>
        <v>835613.34786680108</v>
      </c>
      <c r="CP4" s="8">
        <f>SUMIF(RevReqDetR!$B$12:$B$264,CP$1,RevReqDetR!$BH$12:$BH$264)</f>
        <v>1017800.6657231858</v>
      </c>
      <c r="CQ4" s="8">
        <f>SUMIF(RevReqDetR!$B$12:$B$264,CQ$1,RevReqDetR!$BH$12:$BH$264)</f>
        <v>896140.15538723231</v>
      </c>
      <c r="CR4" s="8">
        <f>SUMIF(RevReqDetR!$B$12:$B$264,CR$1,RevReqDetR!$BH$12:$BH$264)</f>
        <v>1144353.3460927065</v>
      </c>
      <c r="CS4" s="8">
        <f>SUMIF(RevReqDetR!$B$12:$B$264,CS$1,RevReqDetR!$BH$12:$BH$264)</f>
        <v>1100440.5991702711</v>
      </c>
      <c r="CT4" s="8">
        <f>SUMIF(RevReqDetR!$B$12:$B$264,CT$1,RevReqDetR!$BH$12:$BH$264)</f>
        <v>1071126.1524972983</v>
      </c>
      <c r="CU4" s="8">
        <f>SUMIF(RevReqDetR!$B$12:$B$264,CU$1,RevReqDetR!$BH$12:$BH$264)</f>
        <v>1192883.9020635034</v>
      </c>
      <c r="CV4" s="8">
        <f>SUMIF(RevReqDetR!$B$12:$B$264,CV$1,RevReqDetR!$BH$12:$BH$264)</f>
        <v>831220.83008938516</v>
      </c>
      <c r="CW4" s="8">
        <f>SUMIF(RevReqDetR!$B$12:$B$264,CW$1,RevReqDetR!$BH$12:$BH$264)</f>
        <v>728801.65652509709</v>
      </c>
      <c r="CX4" s="8">
        <f>SUMIF(RevReqDetR!$B$12:$B$264,CX$1,RevReqDetR!$BH$12:$BH$264)</f>
        <v>553714.8965252951</v>
      </c>
      <c r="CY4" s="8">
        <f>SUMIF(RevReqDetR!$B$12:$B$264,CY$1,RevReqDetR!$BH$12:$BH$264)</f>
        <v>610035.95253135613</v>
      </c>
      <c r="CZ4" s="8">
        <f>SUMIF(RevReqDetR!$B$12:$B$264,CZ$1,RevReqDetR!$BH$12:$BH$264)</f>
        <v>552060.61736177467</v>
      </c>
      <c r="DA4" s="8">
        <f>SUMIF(RevReqDetR!$B$12:$B$264,DA$1,RevReqDetR!$BH$12:$BH$264)</f>
        <v>752451.30731160776</v>
      </c>
      <c r="DB4" s="8">
        <f>SUMIF(RevReqDetR!$B$12:$B$264,DB$1,RevReqDetR!$BH$12:$BH$264)</f>
        <v>929531.44857862347</v>
      </c>
      <c r="DC4" s="8">
        <f>SUMIF(RevReqDetR!$B$12:$B$264,DC$1,RevReqDetR!$BH$12:$BH$264)</f>
        <v>806144.82828498306</v>
      </c>
      <c r="DD4" s="8">
        <f>SUMIF(RevReqDetR!$B$12:$B$264,DD$1,RevReqDetR!$BH$12:$BH$264)</f>
        <v>1031125.6272290626</v>
      </c>
      <c r="DE4" s="8">
        <f>SUMIF(RevReqDetR!$B$12:$B$264,DE$1,RevReqDetR!$BH$12:$BH$264)</f>
        <v>1064285.7686830317</v>
      </c>
      <c r="DF4" s="8">
        <f>SUMIF(RevReqDetR!$B$12:$B$264,DF$1,RevReqDetR!$BH$12:$BH$264)</f>
        <v>869552.40185784874</v>
      </c>
      <c r="DG4" s="8">
        <f>SUMIF(RevReqDetR!$B$12:$B$264,DG$1,RevReqDetR!$BH$12:$BH$264)</f>
        <v>723326.28071666101</v>
      </c>
      <c r="DH4" s="8">
        <f>SUMIF(RevReqDetR!$B$12:$B$264,DH$1,RevReqDetR!$BH$12:$BH$264)</f>
        <v>625453.17658028554</v>
      </c>
      <c r="DI4" s="8">
        <f>SUMIF(RevReqDetR!$B$12:$B$264,DI$1,RevReqDetR!$BH$12:$BH$264)</f>
        <v>482424.82745520736</v>
      </c>
      <c r="DJ4" s="8">
        <f>SUMIF(RevReqDetR!$B$12:$B$264,DJ$1,RevReqDetR!$BH$12:$BH$264)</f>
        <v>517952.96182556002</v>
      </c>
      <c r="DK4" s="8">
        <f>SUMIF(RevReqDetR!$B$12:$B$264,DK$1,RevReqDetR!$BH$12:$BH$264)</f>
        <v>547716.56908584759</v>
      </c>
      <c r="DL4" s="8">
        <f>SUMIF(RevReqDetR!$B$12:$B$264,DL$1,RevReqDetR!$BH$12:$BH$264)</f>
        <v>559252.64984280569</v>
      </c>
      <c r="DM4" s="8">
        <f>SUMIF(RevReqDetR!$B$12:$B$264,DM$1,RevReqDetR!$BH$12:$BH$264)</f>
        <v>721992.94053080212</v>
      </c>
      <c r="DN4" s="8">
        <f>SUMIF(RevReqDetR!$B$12:$B$264,DN$1,RevReqDetR!$BH$12:$BH$264)</f>
        <v>864064.21610828559</v>
      </c>
      <c r="DO4" s="8">
        <f>SUMIF(RevReqDetR!$B$12:$B$264,DO$1,RevReqDetR!$BH$12:$BH$264)</f>
        <v>737120.80167447031</v>
      </c>
      <c r="DP4" s="8">
        <f>SUMIF(RevReqDetR!$B$12:$B$264,DP$1,RevReqDetR!$BH$12:$BH$264)</f>
        <v>862557.69181983289</v>
      </c>
      <c r="DQ4" s="8">
        <f>SUMIF(RevReqDetR!$B$12:$B$264,DQ$1,RevReqDetR!$BH$12:$BH$264)</f>
        <v>918693.32117059582</v>
      </c>
      <c r="DR4" s="8">
        <f>SUMIF(RevReqDetR!$B$12:$B$264,DR$1,RevReqDetR!$BH$12:$BH$264)</f>
        <v>845410.89590097114</v>
      </c>
      <c r="DS4" s="8">
        <f>SUMIF(RevReqDetR!$B$12:$B$264,DS$1,RevReqDetR!$BH$12:$BH$264)</f>
        <v>726014.9749461452</v>
      </c>
      <c r="DT4" s="8">
        <f>SUMIF(RevReqDetR!$B$12:$B$264,DT$1,RevReqDetR!$BH$12:$BH$264)</f>
        <v>563042.84196811041</v>
      </c>
      <c r="DU4" s="8">
        <f>SUMIF(RevReqDetR!$B$12:$B$264,DU$1,RevReqDetR!$BH$12:$BH$264)</f>
        <v>491376.7376954006</v>
      </c>
      <c r="DV4" s="8">
        <f>SUMIF(RevReqDetR!$B$12:$B$264,DV$1,RevReqDetR!$BH$12:$BH$264)</f>
        <v>410355.17198892415</v>
      </c>
      <c r="DW4" s="8">
        <f>SUMIF(RevReqDetR!$B$12:$B$264,DW$1,RevReqDetR!$BH$12:$BH$264)</f>
        <v>470874.0677589688</v>
      </c>
      <c r="DX4" s="8">
        <f>SUMIF(RevReqDetR!$B$12:$B$264,DX$1,RevReqDetR!$BH$12:$BH$264)</f>
        <v>472017.92369417043</v>
      </c>
      <c r="DY4" s="8">
        <f>SUMIF(RevReqDetR!$B$12:$B$264,DY$1,RevReqDetR!$BH$12:$BH$264)</f>
        <v>546283.92798261903</v>
      </c>
      <c r="DZ4" s="8">
        <f>SUMIF(RevReqDetR!$B$12:$B$264,DZ$1,RevReqDetR!$BH$12:$BH$264)</f>
        <v>679389.10469982517</v>
      </c>
      <c r="EA4" s="8">
        <f>SUMIF(RevReqDetR!$B$12:$B$264,EA$1,RevReqDetR!$BH$12:$BH$264)</f>
        <v>716207.02137628058</v>
      </c>
      <c r="EB4" s="8">
        <f>SUMIF(RevReqDetR!$B$12:$B$264,EB$1,RevReqDetR!$BH$12:$BH$264)</f>
        <v>822004.17556287895</v>
      </c>
      <c r="EC4" s="8">
        <f>SUMIF(RevReqDetR!$B$12:$B$264,EC$1,RevReqDetR!$BH$12:$BH$264)</f>
        <v>797552.61923546158</v>
      </c>
      <c r="ED4" s="8">
        <f>SUMIF(RevReqDetR!$B$12:$B$264,ED$1,RevReqDetR!$BH$12:$BH$264)</f>
        <v>776928.48793168482</v>
      </c>
      <c r="EE4" s="8">
        <f>SUMIF(RevReqDetR!$B$12:$B$264,EE$1,RevReqDetR!$BH$12:$BH$264)</f>
        <v>713973.42169637466</v>
      </c>
      <c r="EF4" s="8">
        <f>SUMIF(RevReqDetR!$B$12:$B$264,EF$1,RevReqDetR!$BH$12:$BH$264)</f>
        <v>608798.52398258448</v>
      </c>
      <c r="EG4" s="8">
        <f>SUMIF(RevReqDetR!$B$12:$B$264,EG$1,RevReqDetR!$BH$12:$BH$264)</f>
        <v>518997.40298574662</v>
      </c>
      <c r="EH4" s="8">
        <f>SUMIF(RevReqDetR!$B$12:$B$264,EH$1,RevReqDetR!$BH$12:$BH$264)</f>
        <v>368513.30708314024</v>
      </c>
      <c r="EI4" s="8">
        <f>SUMIF(RevReqDetR!$B$12:$B$264,EI$1,RevReqDetR!$BH$12:$BH$264)</f>
        <v>346349.30486664595</v>
      </c>
      <c r="EJ4" s="8">
        <f>SUMIF(RevReqDetR!$B$12:$B$264,EJ$1,RevReqDetR!$BH$12:$BH$264)</f>
        <v>392038.08607476682</v>
      </c>
      <c r="EK4" s="8">
        <f>SUMIF(RevReqDetR!$B$12:$B$264,EK$1,RevReqDetR!$BH$12:$BH$264)</f>
        <v>434833.71641887736</v>
      </c>
      <c r="EL4" s="8">
        <f>SUMIF(RevReqDetR!$B$12:$B$264,EL$1,RevReqDetR!$BH$12:$BH$264)</f>
        <v>541387.34639779537</v>
      </c>
      <c r="EM4" s="8">
        <f>SUMIF(RevReqDetR!$B$12:$B$264,EM$1,RevReqDetR!$BH$12:$BH$264)</f>
        <v>579337.7865474734</v>
      </c>
      <c r="EN4" s="8">
        <f>SUMIF(RevReqDetR!$B$12:$B$264,EN$1,RevReqDetR!$BH$12:$BH$264)</f>
        <v>641938.37473469507</v>
      </c>
      <c r="EO4" s="8">
        <f>SUMIF(RevReqDetR!$B$12:$B$264,EO$1,RevReqDetR!$BH$12:$BH$264)</f>
        <v>618470.02288920747</v>
      </c>
      <c r="EP4" s="8">
        <f>SUMIF(RevReqDetR!$B$12:$B$264,EP$1,RevReqDetR!$BH$12:$BH$264)</f>
        <v>604823.9293834928</v>
      </c>
      <c r="EQ4" s="8">
        <f>SUMIF(RevReqDetR!$B$12:$B$264,EQ$1,RevReqDetR!$BH$12:$BH$264)</f>
        <v>559132.39929923706</v>
      </c>
      <c r="ER4" s="8">
        <f>SUMIF(RevReqDetR!$B$12:$B$264,ER$1,RevReqDetR!$BH$12:$BH$264)</f>
        <v>478099.91072910558</v>
      </c>
      <c r="ES4" s="8">
        <f>SUMIF(RevReqDetR!$B$12:$B$264,ES$1,RevReqDetR!$BH$12:$BH$264)</f>
        <v>413463.11884924606</v>
      </c>
      <c r="ET4" s="8">
        <f>SUMIF(RevReqDetR!$B$12:$B$264,ET$1,RevReqDetR!$BH$12:$BH$264)</f>
        <v>299119.57487799262</v>
      </c>
      <c r="EU4" s="8">
        <f>SUMIF(RevReqDetR!$B$12:$B$264,EU$1,RevReqDetR!$BH$12:$BH$264)</f>
        <v>279913.45818939002</v>
      </c>
      <c r="EV4" s="8">
        <f>SUMIF(RevReqDetR!$B$12:$B$264,EV$1,RevReqDetR!$BH$12:$BH$264)</f>
        <v>320018.65953344468</v>
      </c>
      <c r="EW4" s="8">
        <f>SUMIF(RevReqDetR!$B$12:$B$264,EW$1,RevReqDetR!$BH$12:$BH$264)</f>
        <v>357856.02647136268</v>
      </c>
      <c r="EX4" s="8">
        <f>SUMIF(RevReqDetR!$B$12:$B$264,EX$1,RevReqDetR!$BH$12:$BH$264)</f>
        <v>448638.87943585584</v>
      </c>
      <c r="EY4" s="8">
        <f>SUMIF(RevReqDetR!$B$12:$B$264,EY$1,RevReqDetR!$BH$12:$BH$264)</f>
        <v>484351.99513075972</v>
      </c>
      <c r="EZ4" s="8">
        <f>SUMIF(RevReqDetR!$B$12:$B$264,EZ$1,RevReqDetR!$BH$12:$BH$264)</f>
        <v>537568.46517919831</v>
      </c>
      <c r="FA4" s="8">
        <f>SUMIF(RevReqDetR!$B$12:$B$264,FA$1,RevReqDetR!$BH$12:$BH$264)</f>
        <v>513874.9124613899</v>
      </c>
      <c r="FB4" s="8">
        <f>SUMIF(RevReqDetR!$B$12:$B$264,FB$1,RevReqDetR!$BH$12:$BH$264)</f>
        <v>500701.3872334449</v>
      </c>
      <c r="FC4" s="8">
        <f>SUMIF(RevReqDetR!$B$12:$B$264,FC$1,RevReqDetR!$BH$12:$BH$264)</f>
        <v>465830.73807887262</v>
      </c>
      <c r="FD4" s="8">
        <f>SUMIF(RevReqDetR!$B$12:$B$264,FD$1,RevReqDetR!$BH$12:$BH$264)</f>
        <v>393159.0131243522</v>
      </c>
      <c r="FE4" s="8">
        <f>SUMIF(RevReqDetR!$B$12:$B$264,FE$1,RevReqDetR!$BH$12:$BH$264)</f>
        <v>328099.7249891191</v>
      </c>
      <c r="FF4" s="8">
        <f>SUMIF(RevReqDetR!$B$12:$B$264,FF$1,RevReqDetR!$BH$12:$BH$264)</f>
        <v>204939.81991136575</v>
      </c>
      <c r="FG4" s="8">
        <f>SUMIF(RevReqDetR!$B$12:$B$264,FG$1,RevReqDetR!$BH$12:$BH$264)</f>
        <v>189555.68543613295</v>
      </c>
      <c r="FH4" s="8">
        <f>SUMIF(RevReqDetR!$B$12:$B$264,FH$1,RevReqDetR!$BH$12:$BH$264)</f>
        <v>212078.25353043425</v>
      </c>
      <c r="FI4" s="8">
        <f>SUMIF(RevReqDetR!$B$12:$B$264,FI$1,RevReqDetR!$BH$12:$BH$264)</f>
        <v>226584.66755690009</v>
      </c>
      <c r="FJ4" s="8">
        <f>SUMIF(RevReqDetR!$B$12:$B$264,FJ$1,RevReqDetR!$BH$12:$BH$264)</f>
        <v>292161.45239969454</v>
      </c>
      <c r="FK4" s="8">
        <f>SUMIF(RevReqDetR!$B$12:$B$264,FK$1,RevReqDetR!$BH$12:$BH$264)</f>
        <v>317927.36133826996</v>
      </c>
      <c r="FL4" s="8">
        <f>SUMIF(RevReqDetR!$B$12:$B$264,FL$1,RevReqDetR!$BH$12:$BH$264)</f>
        <v>360021.97523783153</v>
      </c>
      <c r="FM4" s="8">
        <f>SUMIF(RevReqDetR!$B$12:$B$264,FM$1,RevReqDetR!$BH$12:$BH$264)</f>
        <v>347493.82842237945</v>
      </c>
      <c r="FN4" s="8">
        <f>SUMIF(RevReqDetR!$B$12:$B$264,FN$1,RevReqDetR!$BH$12:$BH$264)</f>
        <v>340854.28342429729</v>
      </c>
      <c r="FO4" s="8">
        <f>SUMIF(RevReqDetR!$B$12:$B$264,FO$1,RevReqDetR!$BH$12:$BH$264)</f>
        <v>312383.21730021416</v>
      </c>
      <c r="FP4" s="8">
        <f>SUMIF(RevReqDetR!$B$12:$B$264,FP$1,RevReqDetR!$BH$12:$BH$264)</f>
        <v>261575.13659835112</v>
      </c>
      <c r="FQ4" s="8">
        <f>SUMIF(RevReqDetR!$B$12:$B$264,FQ$1,RevReqDetR!$BH$12:$BH$264)</f>
        <v>218684.88502361136</v>
      </c>
      <c r="FR4" s="8">
        <f>SUMIF(RevReqDetR!$B$12:$B$264,FR$1,RevReqDetR!$BH$12:$BH$264)</f>
        <v>147071.32944185793</v>
      </c>
      <c r="FS4" s="8">
        <f>SUMIF(RevReqDetR!$B$12:$B$264,FS$1,RevReqDetR!$BH$12:$BH$264)</f>
        <v>134508.00642859773</v>
      </c>
      <c r="FT4" s="8">
        <f>SUMIF(RevReqDetR!$B$12:$B$264,FT$1,RevReqDetR!$BH$12:$BH$264)</f>
        <v>157980.25756333742</v>
      </c>
      <c r="FU4" s="8">
        <f>SUMIF(RevReqDetR!$B$12:$B$264,FU$1,RevReqDetR!$BH$12:$BH$264)</f>
        <v>174345.3050833923</v>
      </c>
      <c r="FV4" s="8">
        <f>SUMIF(RevReqDetR!$B$12:$B$264,FV$1,RevReqDetR!$BH$12:$BH$264)</f>
        <v>236282.55818432372</v>
      </c>
      <c r="FW4" s="8">
        <f>SUMIF(RevReqDetR!$B$12:$B$264,FW$1,RevReqDetR!$BH$12:$BH$264)</f>
        <v>248844.26699731004</v>
      </c>
      <c r="FX4" s="8">
        <f>SUMIF(RevReqDetR!$B$12:$B$264,FX$1,RevReqDetR!$BH$12:$BH$264)</f>
        <v>121564.87525736487</v>
      </c>
      <c r="FY4" s="8">
        <f>SUMIF(RevReqDetR!$B$12:$B$264,FY$1,RevReqDetR!$BH$12:$BH$264)</f>
        <v>90415.397103940209</v>
      </c>
      <c r="FZ4" s="8">
        <f>SUMIF(RevReqDetR!$B$12:$B$264,FZ$1,RevReqDetR!$BH$12:$BH$264)</f>
        <v>63305.795162625094</v>
      </c>
      <c r="GA4" s="8">
        <f>SUMIF(RevReqDetR!$B$12:$B$264,GA$1,RevReqDetR!$BH$12:$BH$264)</f>
        <v>54733.920478307751</v>
      </c>
      <c r="GB4" s="8">
        <f>SUMIF(RevReqDetR!$B$12:$B$264,GB$1,RevReqDetR!$BH$12:$BH$264)</f>
        <v>45787.760593431034</v>
      </c>
      <c r="GC4" s="8">
        <f>SUMIF(RevReqDetR!$B$12:$B$264,GC$1,RevReqDetR!$BH$12:$BH$264)</f>
        <v>39194.071191074858</v>
      </c>
      <c r="GD4" s="8">
        <f>SUMIF(RevReqDetR!$B$12:$B$264,GD$1,RevReqDetR!$BH$12:$BH$264)</f>
        <v>13860.310699458427</v>
      </c>
      <c r="GE4" s="8">
        <f>SUMIF(RevReqDetR!$B$12:$B$264,GE$1,RevReqDetR!$BH$12:$BH$264)</f>
        <v>12568.584696992675</v>
      </c>
      <c r="GF4" s="8">
        <f>SUMIF(RevReqDetR!$B$12:$B$264,GF$1,RevReqDetR!$BH$12:$BH$264)</f>
        <v>14400.272209157058</v>
      </c>
      <c r="GG4" s="8">
        <f>SUMIF(RevReqDetR!$B$12:$B$264,GG$1,RevReqDetR!$BH$12:$BH$264)</f>
        <v>16987.144247403634</v>
      </c>
      <c r="GH4" s="8">
        <f>SUMIF(RevReqDetR!$B$12:$B$264,GH$1,RevReqDetR!$BH$12:$BH$264)</f>
        <v>22746.155871458428</v>
      </c>
      <c r="GI4" s="8">
        <f>SUMIF(RevReqDetR!$B$12:$B$264,GI$1,RevReqDetR!$BH$12:$BH$264)</f>
        <v>25880.984679732392</v>
      </c>
      <c r="GJ4" s="8">
        <f>SUMIF(RevReqDetR!$B$12:$B$264,GJ$1,RevReqDetR!$BH$12:$BH$264)</f>
        <v>4464.7500591844564</v>
      </c>
      <c r="GK4" s="8">
        <f>SUMIF(RevReqDetR!$B$12:$B$264,GK$1,RevReqDetR!$BH$12:$BH$264)</f>
        <v>2243.2359034584283</v>
      </c>
      <c r="GL4" s="8">
        <f>SUMIF(RevReqDetR!$B$12:$B$264,GL$1,RevReqDetR!$BH$12:$BH$264)</f>
        <v>2242.6827264721269</v>
      </c>
      <c r="GM4" s="8">
        <f>SUMIF(RevReqDetR!$B$12:$B$264,GM$1,RevReqDetR!$BH$12:$BH$264)</f>
        <v>736.29018677594479</v>
      </c>
      <c r="GN4" s="8">
        <f>SUMIF(RevReqDetR!$B$12:$B$264,GN$1,RevReqDetR!$BH$12:$BH$264)</f>
        <v>713.12487718690375</v>
      </c>
      <c r="GO4" s="8">
        <f>SUMIF(RevReqDetR!$B$12:$B$264,GO$1,RevReqDetR!$BH$12:$BH$264)</f>
        <v>713.12487718690375</v>
      </c>
      <c r="GP4" s="8">
        <f>SUMIF(RevReqDetR!$B$12:$B$264,GP$1,RevReqDetR!$BH$12:$BH$264)</f>
        <v>713.12487718690375</v>
      </c>
      <c r="GQ4" s="8">
        <f>SUMIF(RevReqDetR!$B$12:$B$264,GQ$1,RevReqDetR!$BH$12:$BH$264)</f>
        <v>713.12487718690375</v>
      </c>
      <c r="GR4" s="8">
        <f>SUMIF(RevReqDetR!$B$12:$B$264,GR$1,RevReqDetR!$BH$12:$BH$264)</f>
        <v>713.12487718690375</v>
      </c>
      <c r="GS4" s="8">
        <f>SUMIF(RevReqDetR!$B$12:$B$264,GS$1,RevReqDetR!$BH$12:$BH$264)</f>
        <v>713.12487718690375</v>
      </c>
      <c r="GT4" s="8">
        <f>SUMIF(RevReqDetR!$B$12:$B$264,GT$1,RevReqDetR!$BH$12:$BH$264)</f>
        <v>713.12487718690375</v>
      </c>
      <c r="GU4" s="8">
        <f>SUMIF(RevReqDetR!$B$12:$B$264,GU$1,RevReqDetR!$BH$12:$BH$264)</f>
        <v>713.12487718690375</v>
      </c>
      <c r="GV4" s="8">
        <f>SUMIF(RevReqDetR!$B$12:$B$264,GV$1,RevReqDetR!$BH$12:$BH$264)</f>
        <v>713.12487718690375</v>
      </c>
      <c r="GW4" s="8">
        <f>SUMIF(RevReqDetR!$B$12:$B$264,GW$1,RevReqDetR!$BH$12:$BH$264)</f>
        <v>713.12487718690375</v>
      </c>
      <c r="GX4" s="8">
        <f>SUMIF(RevReqDetR!$B$12:$B$264,GX$1,RevReqDetR!$BH$12:$BH$264)</f>
        <v>713.12487718690375</v>
      </c>
      <c r="GY4" s="8">
        <f>SUMIF(RevReqDetR!$B$12:$B$264,GY$1,RevReqDetR!$BH$12:$BH$264)</f>
        <v>85.881662661313726</v>
      </c>
      <c r="GZ4" s="8">
        <f>SUMIF(RevReqDetR!$B$12:$B$264,GZ$1,RevReqDetR!$BH$12:$BH$264)</f>
        <v>85.881662661313726</v>
      </c>
      <c r="HA4" s="8">
        <f>SUMIF(RevReqDetR!$B$12:$B$264,HA$1,RevReqDetR!$BH$12:$BH$264)</f>
        <v>85.881662661313726</v>
      </c>
      <c r="HB4" s="8">
        <f>SUMIF(RevReqDetR!$B$12:$B$264,HB$1,RevReqDetR!$BH$12:$BH$264)</f>
        <v>85.881662661313726</v>
      </c>
      <c r="HC4" s="8">
        <f>SUMIF(RevReqDetR!$B$12:$B$264,HC$1,RevReqDetR!$BH$12:$BH$264)</f>
        <v>85.881662661313726</v>
      </c>
      <c r="HD4" s="8">
        <f>SUMIF(RevReqDetR!$B$12:$B$264,HD$1,RevReqDetR!$BH$12:$BH$264)</f>
        <v>85.881662661313726</v>
      </c>
      <c r="HE4" s="8">
        <f>SUMIF(RevReqDetR!$B$12:$B$264,HE$1,RevReqDetR!$BH$12:$BH$264)</f>
        <v>85.881662661313726</v>
      </c>
      <c r="HF4" s="8">
        <f>SUMIF(RevReqDetR!$B$12:$B$264,HF$1,RevReqDetR!$BH$12:$BH$264)</f>
        <v>85.881662661313726</v>
      </c>
      <c r="HG4" s="8">
        <f>SUMIF(RevReqDetR!$B$12:$B$264,HG$1,RevReqDetR!$BH$12:$BH$264)</f>
        <v>85.881662661313726</v>
      </c>
      <c r="HH4" s="8">
        <f>SUMIF(RevReqDetR!$B$12:$B$264,HH$1,RevReqDetR!$BH$12:$BH$264)</f>
        <v>85.881662661313726</v>
      </c>
      <c r="HI4" s="8">
        <f>SUMIF(RevReqDetR!$B$12:$B$264,HI$1,RevReqDetR!$BH$12:$BH$264)</f>
        <v>85.881662661313726</v>
      </c>
      <c r="HJ4" s="8">
        <f>SUMIF(RevReqDetR!$B$12:$B$264,HJ$1,RevReqDetR!$BH$12:$BH$264)</f>
        <v>85.881662661313726</v>
      </c>
      <c r="HK4" s="8">
        <f>SUMIF(RevReqDetR!$B$12:$B$264,HK$1,RevReqDetR!$BH$12:$BH$264)</f>
        <v>0</v>
      </c>
      <c r="HL4" s="8">
        <f>SUMIF(RevReqDetR!$B$12:$B$264,HL$1,RevReqDetR!$BH$12:$BH$264)</f>
        <v>0</v>
      </c>
      <c r="HM4" s="8">
        <f>SUMIF(RevReqDetR!$B$12:$B$264,HM$1,RevReqDetR!$BH$12:$BH$264)</f>
        <v>0</v>
      </c>
      <c r="HN4" s="8">
        <f>SUMIF(RevReqDetR!$B$12:$B$264,HN$1,RevReqDetR!$BH$12:$BH$264)</f>
        <v>0</v>
      </c>
      <c r="HO4" s="8">
        <f>SUMIF(RevReqDetR!$B$12:$B$264,HO$1,RevReqDetR!$BH$12:$BH$264)</f>
        <v>0</v>
      </c>
      <c r="HP4" s="8">
        <f>SUMIF(RevReqDetR!$B$12:$B$264,HP$1,RevReqDetR!$BH$12:$BH$264)</f>
        <v>0</v>
      </c>
      <c r="HQ4" s="8">
        <f>SUMIF(RevReqDetR!$B$12:$B$264,HQ$1,RevReqDetR!$BH$12:$BH$264)</f>
        <v>0</v>
      </c>
      <c r="HR4" s="8">
        <f>SUMIF(RevReqDetR!$B$12:$B$264,HR$1,RevReqDetR!$BH$12:$BH$264)</f>
        <v>0</v>
      </c>
      <c r="HS4" s="8">
        <f>SUMIF(RevReqDetR!$B$12:$B$264,HS$1,RevReqDetR!$BH$12:$BH$264)</f>
        <v>0</v>
      </c>
      <c r="HT4" s="8">
        <f>SUMIF(RevReqDetR!$B$12:$B$264,HT$1,RevReqDetR!$BH$12:$BH$264)</f>
        <v>0</v>
      </c>
      <c r="HU4" s="8">
        <f>SUMIF(RevReqDetR!$B$12:$B$264,HU$1,RevReqDetR!$BH$12:$BH$264)</f>
        <v>0</v>
      </c>
      <c r="HV4" s="8">
        <f>SUMIF(RevReqDetR!$B$12:$B$264,HV$1,RevReqDetR!$BH$12:$BH$264)</f>
        <v>0</v>
      </c>
      <c r="HW4" s="8">
        <f>SUMIF(RevReqDetR!$B$12:$B$264,HW$1,RevReqDetR!$BH$12:$BH$264)</f>
        <v>0</v>
      </c>
      <c r="HX4" s="7"/>
      <c r="HY4" s="4">
        <f t="shared" ref="HY4:IR4" si="4">SUMIF($D$45:$HX$45,HY$1,$D4:$HX4)</f>
        <v>1158559.4246032559</v>
      </c>
      <c r="HZ4" s="4">
        <f t="shared" si="4"/>
        <v>4241456.4947336102</v>
      </c>
      <c r="IA4" s="4">
        <f t="shared" si="4"/>
        <v>12262223.707287449</v>
      </c>
      <c r="IB4" s="4">
        <f t="shared" si="4"/>
        <v>17924754.090315081</v>
      </c>
      <c r="IC4" s="4">
        <f t="shared" si="4"/>
        <v>16752013.679455392</v>
      </c>
      <c r="ID4" s="4">
        <f t="shared" si="4"/>
        <v>13814295.450707359</v>
      </c>
      <c r="IE4" s="4">
        <f t="shared" si="4"/>
        <v>11944560.824071841</v>
      </c>
      <c r="IF4" s="4">
        <f t="shared" si="4"/>
        <v>10927958.615295347</v>
      </c>
      <c r="IG4" s="4">
        <f t="shared" si="4"/>
        <v>10860618.435861681</v>
      </c>
      <c r="IH4" s="4">
        <f t="shared" si="4"/>
        <v>9000107.1331157386</v>
      </c>
      <c r="II4" s="4">
        <f t="shared" si="4"/>
        <v>8355196.6025688276</v>
      </c>
      <c r="IJ4" s="4">
        <f t="shared" si="4"/>
        <v>7533381.848895519</v>
      </c>
      <c r="IK4" s="4">
        <f t="shared" si="4"/>
        <v>5978387.3032736825</v>
      </c>
      <c r="IL4" s="4">
        <f t="shared" si="4"/>
        <v>4929132.8347051824</v>
      </c>
      <c r="IM4" s="4">
        <f t="shared" si="4"/>
        <v>3284260.5661794823</v>
      </c>
      <c r="IN4" s="4">
        <f t="shared" si="4"/>
        <v>1514033.5434855628</v>
      </c>
      <c r="IO4" s="4">
        <f t="shared" si="4"/>
        <v>117556.66103446735</v>
      </c>
      <c r="IP4" s="4">
        <f t="shared" si="4"/>
        <v>6675.7688826660751</v>
      </c>
      <c r="IQ4" s="4">
        <f t="shared" si="4"/>
        <v>772.93496395182353</v>
      </c>
      <c r="IR4" s="4">
        <f t="shared" si="4"/>
        <v>0</v>
      </c>
    </row>
    <row r="5" spans="1:252" x14ac:dyDescent="0.2">
      <c r="B5" s="1" t="s">
        <v>43</v>
      </c>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row>
    <row r="6" spans="1:252" x14ac:dyDescent="0.2">
      <c r="B6" s="56" t="s">
        <v>206</v>
      </c>
      <c r="D6" s="8">
        <f>SUMIF(RevReqDetR!$B$12:$B$264,D$1,RevReqDetR!$BI$12:$BI$264)</f>
        <v>132929.90999999997</v>
      </c>
      <c r="E6" s="8">
        <f>SUMIF(RevReqDetR!$B$12:$B$264,E$1,RevReqDetR!$BI$12:$BI$264)</f>
        <v>48597.74</v>
      </c>
      <c r="F6" s="8">
        <f>SUMIF(RevReqDetR!$B$12:$B$264,F$1,RevReqDetR!$BI$12:$BI$264)</f>
        <v>61205.25</v>
      </c>
      <c r="G6" s="8">
        <f>SUMIF(RevReqDetR!$B$12:$B$264,G$1,RevReqDetR!$BI$12:$BI$264)</f>
        <v>27816.729999999996</v>
      </c>
      <c r="H6" s="8">
        <f>SUMIF(RevReqDetR!$B$12:$B$264,H$1,RevReqDetR!$BI$12:$BI$264)</f>
        <v>173126.97999999998</v>
      </c>
      <c r="I6" s="8">
        <f>SUMIF(RevReqDetR!$B$12:$B$264,I$1,RevReqDetR!$BI$12:$BI$264)</f>
        <v>38027.550000000003</v>
      </c>
      <c r="J6" s="8">
        <f>SUMIF(RevReqDetR!$B$12:$B$264,J$1,RevReqDetR!$BI$12:$BI$264)</f>
        <v>28010.229999999996</v>
      </c>
      <c r="K6" s="8">
        <f>SUMIF(RevReqDetR!$B$12:$B$264,K$1,RevReqDetR!$BI$12:$BI$264)</f>
        <v>35344.68</v>
      </c>
      <c r="L6" s="8">
        <f>SUMIF(RevReqDetR!$B$12:$B$264,L$1,RevReqDetR!$BI$12:$BI$264)</f>
        <v>-16853.309999999998</v>
      </c>
      <c r="M6" s="8">
        <f>SUMIF(RevReqDetR!$B$12:$B$264,M$1,RevReqDetR!$BI$12:$BI$264)</f>
        <v>31012.510000000002</v>
      </c>
      <c r="N6" s="8">
        <f>SUMIF(RevReqDetR!$B$12:$B$264,N$1,RevReqDetR!$BI$12:$BI$264)</f>
        <v>45417.58</v>
      </c>
      <c r="O6" s="8">
        <f>SUMIF(RevReqDetR!$B$12:$B$264,O$1,RevReqDetR!$BI$12:$BI$264)</f>
        <v>9161.6700000000019</v>
      </c>
      <c r="P6" s="8">
        <f>SUMIF(RevReqDetR!$B$12:$B$264,P$1,RevReqDetR!$BI$12:$BI$264)</f>
        <v>11045.179999999998</v>
      </c>
      <c r="Q6" s="8">
        <f>SUMIF(RevReqDetR!$B$12:$B$264,Q$1,RevReqDetR!$BI$12:$BI$264)</f>
        <v>18610.52</v>
      </c>
      <c r="R6" s="8">
        <f>SUMIF(RevReqDetR!$B$12:$B$264,R$1,RevReqDetR!$BI$12:$BI$264)</f>
        <v>13072.369999999997</v>
      </c>
      <c r="S6" s="8">
        <f>SUMIF(RevReqDetR!$B$12:$B$264,S$1,RevReqDetR!$BI$12:$BI$264)</f>
        <v>10802.7</v>
      </c>
      <c r="T6" s="8">
        <f>SUMIF(RevReqDetR!$B$12:$B$264,T$1,RevReqDetR!$BI$12:$BI$264)</f>
        <v>238367.57</v>
      </c>
      <c r="U6" s="8">
        <f>SUMIF(RevReqDetR!$B$12:$B$264,U$1,RevReqDetR!$BI$12:$BI$264)</f>
        <v>972.85000000000036</v>
      </c>
      <c r="V6" s="8">
        <f>SUMIF(RevReqDetR!$B$12:$B$264,V$1,RevReqDetR!$BI$12:$BI$264)</f>
        <v>4648.3100000000004</v>
      </c>
      <c r="W6" s="8">
        <f>SUMIF(RevReqDetR!$B$12:$B$264,W$1,RevReqDetR!$BI$12:$BI$264)</f>
        <v>11202.42</v>
      </c>
      <c r="X6" s="8">
        <f>SUMIF(RevReqDetR!$B$12:$B$264,X$1,RevReqDetR!$BI$12:$BI$264)</f>
        <v>8383.5600000000013</v>
      </c>
      <c r="Y6" s="8">
        <f>SUMIF(RevReqDetR!$B$12:$B$264,Y$1,RevReqDetR!$BI$12:$BI$264)</f>
        <v>8658.2799999999988</v>
      </c>
      <c r="Z6" s="8">
        <f>SUMIF(RevReqDetR!$B$12:$B$264,Z$1,RevReqDetR!$BI$12:$BI$264)</f>
        <v>182621.05</v>
      </c>
      <c r="AA6" s="8">
        <f>SUMIF(RevReqDetR!$B$12:$B$264,AA$1,RevReqDetR!$BI$12:$BI$264)</f>
        <v>136280</v>
      </c>
      <c r="AB6" s="8">
        <f>SUMIF(RevReqDetR!$B$12:$B$264,AB$1,RevReqDetR!$BI$12:$BI$264)</f>
        <v>126690.06</v>
      </c>
      <c r="AC6" s="8">
        <f>SUMIF(RevReqDetR!$B$12:$B$264,AC$1,RevReqDetR!$BI$12:$BI$264)</f>
        <v>230425.11000000002</v>
      </c>
      <c r="AD6" s="8">
        <f>SUMIF(RevReqDetR!$B$12:$B$264,AD$1,RevReqDetR!$BI$12:$BI$264)</f>
        <v>153001.49000000002</v>
      </c>
      <c r="AE6" s="8">
        <f>SUMIF(RevReqDetR!$B$12:$B$264,AE$1,RevReqDetR!$BI$12:$BI$264)</f>
        <v>201578.96</v>
      </c>
      <c r="AF6" s="8">
        <f>SUMIF(RevReqDetR!$B$12:$B$264,AF$1,RevReqDetR!$BI$12:$BI$264)</f>
        <v>216235.2</v>
      </c>
      <c r="AG6" s="8">
        <f>SUMIF(RevReqDetR!$B$12:$B$264,AG$1,RevReqDetR!$BI$12:$BI$264)</f>
        <v>316173.07</v>
      </c>
      <c r="AH6" s="8">
        <f>SUMIF(RevReqDetR!$B$12:$B$264,AH$1,RevReqDetR!$BI$12:$BI$264)</f>
        <v>410415.16</v>
      </c>
      <c r="AI6" s="8">
        <f>SUMIF(RevReqDetR!$B$12:$B$264,AI$1,RevReqDetR!$BI$12:$BI$264)</f>
        <v>404878.83</v>
      </c>
      <c r="AJ6" s="8">
        <f>SUMIF(RevReqDetR!$B$12:$B$264,AJ$1,RevReqDetR!$BI$12:$BI$264)</f>
        <v>520454.89999999997</v>
      </c>
      <c r="AK6" s="8">
        <f>SUMIF(RevReqDetR!$B$12:$B$264,AK$1,RevReqDetR!$BI$12:$BI$264)</f>
        <v>470029.23</v>
      </c>
      <c r="AL6" s="8">
        <f>SUMIF(RevReqDetR!$B$12:$B$264,AL$1,RevReqDetR!$BI$12:$BI$264)</f>
        <v>452920.09</v>
      </c>
      <c r="AM6" s="8">
        <f>SUMIF(RevReqDetR!$B$12:$B$264,AM$1,RevReqDetR!$BI$12:$BI$264)</f>
        <v>373604.93</v>
      </c>
      <c r="AN6" s="8">
        <f>SUMIF(RevReqDetR!$B$12:$B$264,AN$1,RevReqDetR!$BI$12:$BI$264)</f>
        <v>331952.51</v>
      </c>
      <c r="AO6" s="8">
        <f>SUMIF(RevReqDetR!$B$12:$B$264,AO$1,RevReqDetR!$BI$12:$BI$264)</f>
        <v>293300.65999999997</v>
      </c>
      <c r="AP6" s="8">
        <f>SUMIF(RevReqDetR!$B$12:$B$264,AP$1,RevReqDetR!$BI$12:$BI$264)</f>
        <v>229345.96</v>
      </c>
      <c r="AQ6" s="8">
        <f>SUMIF(RevReqDetR!$B$12:$B$264,AQ$1,RevReqDetR!$BI$12:$BI$264)</f>
        <v>243261.97</v>
      </c>
      <c r="AR6" s="8">
        <f>SUMIF(RevReqDetR!$B$12:$B$264,AR$1,RevReqDetR!$BI$12:$BI$264)</f>
        <v>312641.33</v>
      </c>
      <c r="AS6" s="8">
        <f>SUMIF(RevReqDetR!$B$12:$B$264,AS$1,RevReqDetR!$BI$12:$BI$264)</f>
        <v>676592.01</v>
      </c>
      <c r="AT6" s="8">
        <f>SUMIF(RevReqDetR!$B$12:$B$264,AT$1,RevReqDetR!$BI$12:$BI$264)</f>
        <v>779871.77</v>
      </c>
      <c r="AU6" s="8">
        <f>SUMIF(RevReqDetR!$B$12:$B$264,AU$1,RevReqDetR!$BI$12:$BI$264)</f>
        <v>836099.44000000006</v>
      </c>
      <c r="AV6" s="8">
        <f>SUMIF(RevReqDetR!$B$12:$B$264,AV$1,RevReqDetR!$BI$12:$BI$264)</f>
        <v>866626.51</v>
      </c>
      <c r="AW6" s="8">
        <f>SUMIF(RevReqDetR!$B$12:$B$264,AW$1,RevReqDetR!$BI$12:$BI$264)</f>
        <v>820931.99</v>
      </c>
      <c r="AX6" s="8">
        <f>SUMIF(RevReqDetR!$B$12:$B$264,AX$1,RevReqDetR!$BI$12:$BI$264)</f>
        <v>687311.01</v>
      </c>
      <c r="AY6" s="8">
        <f>SUMIF(RevReqDetR!$B$12:$B$264,AY$1,RevReqDetR!$BI$12:$BI$264)</f>
        <v>735083.29999999993</v>
      </c>
      <c r="AZ6" s="8">
        <f>SUMIF(RevReqDetR!$B$12:$B$264,AZ$1,RevReqDetR!$BI$12:$BI$264)</f>
        <v>524186.70999999996</v>
      </c>
      <c r="BA6" s="8">
        <f>SUMIF(RevReqDetR!$B$12:$B$264,BA$1,RevReqDetR!$BI$12:$BI$264)</f>
        <v>448414.01999999996</v>
      </c>
      <c r="BB6" s="8">
        <f>SUMIF(RevReqDetR!$B$12:$B$264,BB$1,RevReqDetR!$BI$12:$BI$264)</f>
        <v>184685.41</v>
      </c>
      <c r="BC6" s="8">
        <f>SUMIF(RevReqDetR!$B$12:$B$264,BC$1,RevReqDetR!$BI$12:$BI$264)</f>
        <v>236879.04</v>
      </c>
      <c r="BD6" s="8">
        <f>SUMIF(RevReqDetR!$B$12:$B$264,BD$1,RevReqDetR!$BI$12:$BI$264)</f>
        <v>211311.76</v>
      </c>
      <c r="BE6" s="8">
        <f>SUMIF(RevReqDetR!$B$12:$B$264,BE$1,RevReqDetR!$BI$12:$BI$264)</f>
        <v>632126.02</v>
      </c>
      <c r="BF6" s="8">
        <f>SUMIF(RevReqDetR!$B$12:$B$264,BF$1,RevReqDetR!$BI$12:$BI$264)</f>
        <v>819361.03999997955</v>
      </c>
      <c r="BG6" s="8">
        <f>SUMIF(RevReqDetR!$B$12:$B$264,BG$1,RevReqDetR!$BI$12:$BI$264)</f>
        <v>800882.24</v>
      </c>
      <c r="BH6" s="8">
        <f>SUMIF(RevReqDetR!$B$12:$B$264,BH$1,RevReqDetR!$BI$12:$BI$264)</f>
        <v>894709.46</v>
      </c>
      <c r="BI6" s="8">
        <f>SUMIF(RevReqDetR!$B$12:$B$264,BI$1,RevReqDetR!$BI$12:$BI$264)</f>
        <v>873663.5</v>
      </c>
      <c r="BJ6" s="8">
        <f>SUMIF(RevReqDetR!$B$12:$B$264,BJ$1,RevReqDetR!$BI$12:$BI$264)</f>
        <v>833602.43</v>
      </c>
      <c r="BK6" s="8">
        <f>SUMIF(RevReqDetR!$B$12:$B$264,BK$1,RevReqDetR!$BI$12:$BI$264)</f>
        <v>693450.75</v>
      </c>
      <c r="BL6" s="8">
        <f>SUMIF(RevReqDetR!$B$12:$B$264,BL$1,RevReqDetR!$BI$12:$BI$264)</f>
        <v>482279.55</v>
      </c>
      <c r="BM6" s="8">
        <f>SUMIF(RevReqDetR!$B$12:$B$264,BM$1,RevReqDetR!$BI$12:$BI$264)</f>
        <v>354747.50999999995</v>
      </c>
      <c r="BN6" s="8">
        <f>SUMIF(RevReqDetR!$B$12:$B$264,BN$1,RevReqDetR!$BI$12:$BI$264)</f>
        <v>240184.31</v>
      </c>
      <c r="BO6" s="8">
        <f>SUMIF(RevReqDetR!$B$12:$B$264,BO$1,RevReqDetR!$BI$12:$BI$264)</f>
        <v>275732.03000000335</v>
      </c>
      <c r="BP6" s="8">
        <f>SUMIF(RevReqDetR!$B$12:$B$264,BP$1,RevReqDetR!$BI$12:$BI$264)</f>
        <v>274540.08000000461</v>
      </c>
      <c r="BQ6" s="8">
        <f>SUMIF(RevReqDetR!$B$12:$B$264,BQ$1,RevReqDetR!$BI$12:$BI$264)</f>
        <v>473898.72999998741</v>
      </c>
      <c r="BR6" s="8">
        <f>SUMIF(RevReqDetR!$B$12:$B$264,BR$1,RevReqDetR!$BI$12:$BI$264)</f>
        <v>756037.48000002885</v>
      </c>
      <c r="BS6" s="8">
        <f>SUMIF(RevReqDetR!$B$12:$B$264,BS$1,RevReqDetR!$BI$12:$BI$264)</f>
        <v>869690.29999997769</v>
      </c>
      <c r="BT6" s="8">
        <f>SUMIF(RevReqDetR!$B$12:$B$264,BT$1,RevReqDetR!$BI$12:$BI$264)</f>
        <v>709602.78999998479</v>
      </c>
      <c r="BU6" s="8">
        <f>SUMIF(RevReqDetR!$B$12:$B$264,BU$1,RevReqDetR!$BI$12:$BI$264)</f>
        <v>827544.41999998793</v>
      </c>
      <c r="BV6" s="8">
        <f>SUMIF(RevReqDetR!$B$12:$B$264,BV$1,RevReqDetR!$BI$12:$BI$264)</f>
        <v>866467.17</v>
      </c>
      <c r="BW6" s="8">
        <f>SUMIF(RevReqDetR!$B$12:$B$264,BW$1,RevReqDetR!$BI$12:$BI$264)</f>
        <v>685173.47000000009</v>
      </c>
      <c r="BX6" s="8">
        <f>SUMIF(RevReqDetR!$B$12:$B$264,BX$1,RevReqDetR!$BI$12:$BI$264)</f>
        <v>521283.06999999995</v>
      </c>
      <c r="BY6" s="8">
        <f>SUMIF(RevReqDetR!$B$12:$B$264,BY$1,RevReqDetR!$BI$12:$BI$264)</f>
        <v>346512.13</v>
      </c>
      <c r="BZ6" s="8">
        <f>SUMIF(RevReqDetR!$B$12:$B$264,BZ$1,RevReqDetR!$BI$12:$BI$264)</f>
        <v>212982.35000000003</v>
      </c>
      <c r="CA6" s="8">
        <f>SUMIF(RevReqDetR!$B$12:$B$264,CA$1,RevReqDetR!$BI$12:$BI$264)</f>
        <v>273184.62</v>
      </c>
      <c r="CB6" s="8">
        <f>SUMIF(RevReqDetR!$B$12:$B$264,CB$1,RevReqDetR!$BI$12:$BI$264)</f>
        <v>315934.34999999998</v>
      </c>
      <c r="CC6" s="8">
        <f>SUMIF(RevReqDetR!$B$12:$B$264,CC$1,RevReqDetR!$BI$12:$BI$264)</f>
        <v>442925.27</v>
      </c>
      <c r="CD6" s="8">
        <f>SUMIF(RevReqDetR!$B$12:$B$264,CD$1,RevReqDetR!$BI$12:$BI$264)</f>
        <v>677192.54</v>
      </c>
      <c r="CE6" s="8">
        <f>SUMIF(RevReqDetR!$B$12:$B$264,CE$1,RevReqDetR!$BI$12:$BI$264)</f>
        <v>613848.07000000007</v>
      </c>
      <c r="CF6" s="8">
        <f>SUMIF(RevReqDetR!$B$12:$B$264,CF$1,RevReqDetR!$BI$12:$BI$264)</f>
        <v>750786.55</v>
      </c>
      <c r="CG6" s="8">
        <f>SUMIF(RevReqDetR!$B$12:$B$264,CG$1,RevReqDetR!$BI$12:$BI$264)</f>
        <v>705039.48</v>
      </c>
      <c r="CH6" s="8">
        <f>SUMIF(RevReqDetR!$B$12:$B$264,CH$1,RevReqDetR!$BI$12:$BI$264)</f>
        <v>700290</v>
      </c>
      <c r="CI6" s="8">
        <f>SUMIF(RevReqDetR!$B$12:$B$264,CI$1,RevReqDetR!$BI$12:$BI$264)</f>
        <v>536241.12</v>
      </c>
      <c r="CJ6" s="8">
        <f>SUMIF(RevReqDetR!$B$12:$B$264,CJ$1,RevReqDetR!$BI$12:$BI$264)</f>
        <v>426467.71</v>
      </c>
      <c r="CK6" s="8">
        <f>SUMIF(RevReqDetR!$B$12:$B$264,CK$1,RevReqDetR!$BI$12:$BI$264)</f>
        <v>337172.52</v>
      </c>
      <c r="CL6" s="8">
        <f>SUMIF(RevReqDetR!$B$12:$B$264,CL$1,RevReqDetR!$BI$12:$BI$264)</f>
        <v>227316.24</v>
      </c>
      <c r="CM6" s="8">
        <f>SUMIF(RevReqDetR!$B$12:$B$264,CM$1,RevReqDetR!$BI$12:$BI$264)</f>
        <v>190762.11000000002</v>
      </c>
      <c r="CN6" s="8">
        <f>SUMIF(RevReqDetR!$B$12:$B$264,CN$1,RevReqDetR!$BI$12:$BI$264)</f>
        <v>356801.72938459524</v>
      </c>
      <c r="CO6" s="8">
        <f>SUMIF(RevReqDetR!$B$12:$B$264,CO$1,RevReqDetR!$BI$12:$BI$264)</f>
        <v>406921.37163758033</v>
      </c>
      <c r="CP6" s="8">
        <f>SUMIF(RevReqDetR!$B$12:$B$264,CP$1,RevReqDetR!$BI$12:$BI$264)</f>
        <v>574669</v>
      </c>
      <c r="CQ6" s="8">
        <f>SUMIF(RevReqDetR!$B$12:$B$264,CQ$1,RevReqDetR!$BI$12:$BI$264)</f>
        <v>605591.77</v>
      </c>
      <c r="CR6" s="8">
        <f>SUMIF(RevReqDetR!$B$12:$B$264,CR$1,RevReqDetR!$BI$12:$BI$264)</f>
        <v>724384.02354402991</v>
      </c>
      <c r="CS6" s="8">
        <f>SUMIF(RevReqDetR!$B$12:$B$264,CS$1,RevReqDetR!$BI$12:$BI$264)</f>
        <v>679971.13</v>
      </c>
      <c r="CT6" s="8">
        <f>SUMIF(RevReqDetR!$B$12:$B$264,CT$1,RevReqDetR!$BI$12:$BI$264)</f>
        <v>666712.17000000004</v>
      </c>
      <c r="CU6" s="8">
        <f>SUMIF(RevReqDetR!$B$12:$B$264,CU$1,RevReqDetR!$BI$12:$BI$264)</f>
        <v>565055.39</v>
      </c>
      <c r="CV6" s="8">
        <f>SUMIF(RevReqDetR!$B$12:$B$264,CV$1,RevReqDetR!$BI$12:$BI$264)</f>
        <v>447311.91000000003</v>
      </c>
      <c r="CW6" s="8">
        <f>SUMIF(RevReqDetR!$B$12:$B$264,CW$1,RevReqDetR!$BI$12:$BI$264)</f>
        <v>322569</v>
      </c>
      <c r="CX6" s="8">
        <f>SUMIF(RevReqDetR!$B$12:$B$264,CX$1,RevReqDetR!$BI$12:$BI$264)</f>
        <v>214813.17</v>
      </c>
      <c r="CY6" s="8">
        <f>SUMIF(RevReqDetR!$B$12:$B$264,CY$1,RevReqDetR!$BI$12:$BI$264)</f>
        <v>303360.47000000003</v>
      </c>
      <c r="CZ6" s="8">
        <f>SUMIF(RevReqDetR!$B$12:$B$264,CZ$1,RevReqDetR!$BI$12:$BI$264)</f>
        <v>289418.94</v>
      </c>
      <c r="DA6" s="8">
        <f>SUMIF(RevReqDetR!$B$12:$B$264,DA$1,RevReqDetR!$BI$12:$BI$264)</f>
        <v>428129.49</v>
      </c>
      <c r="DB6" s="8">
        <f>SUMIF(RevReqDetR!$B$12:$B$264,DB$1,RevReqDetR!$BI$12:$BI$264)</f>
        <v>594920.42000000004</v>
      </c>
      <c r="DC6" s="8">
        <f>SUMIF(RevReqDetR!$B$12:$B$264,DC$1,RevReqDetR!$BI$12:$BI$264)</f>
        <v>624313.29999999993</v>
      </c>
      <c r="DD6" s="8">
        <f>SUMIF(RevReqDetR!$B$12:$B$264,DD$1,RevReqDetR!$BI$12:$BI$264)</f>
        <v>704930.99</v>
      </c>
      <c r="DE6" s="8">
        <f>SUMIF(RevReqDetR!$B$12:$B$264,DE$1,RevReqDetR!$BI$12:$BI$264)</f>
        <v>752206.70000000007</v>
      </c>
      <c r="DF6" s="8">
        <f>SUMIF(RevReqDetR!$B$12:$B$264,DF$1,RevReqDetR!$BI$12:$BI$264)</f>
        <v>572824.25999999989</v>
      </c>
      <c r="DG6" s="8">
        <f>SUMIF(RevReqDetR!$B$12:$B$264,DG$1,RevReqDetR!$BI$12:$BI$264)</f>
        <v>445149.39999999997</v>
      </c>
      <c r="DH6" s="8">
        <f>SUMIF(RevReqDetR!$B$12:$B$264,DH$1,RevReqDetR!$BI$12:$BI$264)</f>
        <v>345023.01</v>
      </c>
      <c r="DI6" s="8">
        <f>SUMIF(RevReqDetR!$B$12:$B$264,DI$1,RevReqDetR!$BI$12:$BI$264)</f>
        <v>253194.96</v>
      </c>
      <c r="DJ6" s="8">
        <f>SUMIF(RevReqDetR!$B$12:$B$264,DJ$1,RevReqDetR!$BI$12:$BI$264)</f>
        <v>233055.59999999998</v>
      </c>
      <c r="DK6" s="8">
        <f>SUMIF(RevReqDetR!$B$12:$B$264,DK$1,RevReqDetR!$BI$12:$BI$264)</f>
        <v>280568.37</v>
      </c>
      <c r="DL6" s="8">
        <f>SUMIF(RevReqDetR!$B$12:$B$264,DL$1,RevReqDetR!$BI$12:$BI$264)</f>
        <v>329133.49</v>
      </c>
      <c r="DM6" s="8">
        <f>SUMIF(RevReqDetR!$B$12:$B$264,DM$1,RevReqDetR!$BI$12:$BI$264)</f>
        <v>449056.11</v>
      </c>
      <c r="DN6" s="8">
        <f>SUMIF(RevReqDetR!$B$12:$B$264,DN$1,RevReqDetR!$BI$12:$BI$264)</f>
        <v>583137.34000000008</v>
      </c>
      <c r="DO6" s="8">
        <f>SUMIF(RevReqDetR!$B$12:$B$264,DO$1,RevReqDetR!$BI$12:$BI$264)</f>
        <v>581052.08000000007</v>
      </c>
      <c r="DP6" s="8">
        <f>SUMIF(RevReqDetR!$B$12:$B$264,DP$1,RevReqDetR!$BI$12:$BI$264)</f>
        <v>645761.1</v>
      </c>
      <c r="DQ6" s="8">
        <f>SUMIF(RevReqDetR!$B$12:$B$264,DQ$1,RevReqDetR!$BI$12:$BI$264)</f>
        <v>658758.29</v>
      </c>
      <c r="DR6" s="8">
        <f>SUMIF(RevReqDetR!$B$12:$B$264,DR$1,RevReqDetR!$BI$12:$BI$264)</f>
        <v>598447.25</v>
      </c>
      <c r="DS6" s="8">
        <f>SUMIF(RevReqDetR!$B$12:$B$264,DS$1,RevReqDetR!$BI$12:$BI$264)</f>
        <v>469928.21</v>
      </c>
      <c r="DT6" s="8">
        <f>SUMIF(RevReqDetR!$B$12:$B$264,DT$1,RevReqDetR!$BI$12:$BI$264)</f>
        <v>333479.89</v>
      </c>
      <c r="DU6" s="8">
        <f>SUMIF(RevReqDetR!$B$12:$B$264,DU$1,RevReqDetR!$BI$12:$BI$264)</f>
        <v>285828.58</v>
      </c>
      <c r="DV6" s="8">
        <f>SUMIF(RevReqDetR!$B$12:$B$264,DV$1,RevReqDetR!$BI$12:$BI$264)</f>
        <v>185148.12</v>
      </c>
      <c r="DW6" s="8">
        <f>SUMIF(RevReqDetR!$B$12:$B$264,DW$1,RevReqDetR!$BI$12:$BI$264)</f>
        <v>260373.49</v>
      </c>
      <c r="DX6" s="8">
        <f>SUMIF(RevReqDetR!$B$12:$B$264,DX$1,RevReqDetR!$BI$12:$BI$264)</f>
        <v>307086.67000000004</v>
      </c>
      <c r="DY6" s="8">
        <f>SUMIF(RevReqDetR!$B$12:$B$264,DY$1,RevReqDetR!$BI$12:$BI$264)</f>
        <v>333065.75749462558</v>
      </c>
      <c r="DZ6" s="8">
        <f>SUMIF(RevReqDetR!$B$12:$B$264,DZ$1,RevReqDetR!$BI$12:$BI$264)</f>
        <v>466715.75749462558</v>
      </c>
      <c r="EA6" s="8">
        <f>SUMIF(RevReqDetR!$B$12:$B$264,EA$1,RevReqDetR!$BI$12:$BI$264)</f>
        <v>524648.24749462551</v>
      </c>
      <c r="EB6" s="8">
        <f>SUMIF(RevReqDetR!$B$12:$B$264,EB$1,RevReqDetR!$BI$12:$BI$264)</f>
        <v>621578.38749462552</v>
      </c>
      <c r="EC6" s="8">
        <f>SUMIF(RevReqDetR!$B$12:$B$264,EC$1,RevReqDetR!$BI$12:$BI$264)</f>
        <v>604106.16749462555</v>
      </c>
      <c r="ED6" s="8">
        <f>SUMIF(RevReqDetR!$B$12:$B$264,ED$1,RevReqDetR!$BI$12:$BI$264)</f>
        <v>586791.75749462552</v>
      </c>
      <c r="EE6" s="8">
        <f>SUMIF(RevReqDetR!$B$12:$B$264,EE$1,RevReqDetR!$BI$12:$BI$264)</f>
        <v>526933.32749462558</v>
      </c>
      <c r="EF6" s="8">
        <f>SUMIF(RevReqDetR!$B$12:$B$264,EF$1,RevReqDetR!$BI$12:$BI$264)</f>
        <v>438041.75749462558</v>
      </c>
      <c r="EG6" s="8">
        <f>SUMIF(RevReqDetR!$B$12:$B$264,EG$1,RevReqDetR!$BI$12:$BI$264)</f>
        <v>350259.24749462557</v>
      </c>
      <c r="EH6" s="8">
        <f>SUMIF(RevReqDetR!$B$12:$B$264,EH$1,RevReqDetR!$BI$12:$BI$264)</f>
        <v>208246.25404480001</v>
      </c>
      <c r="EI6" s="8">
        <f>SUMIF(RevReqDetR!$B$12:$B$264,EI$1,RevReqDetR!$BI$12:$BI$264)</f>
        <v>186619.25404480001</v>
      </c>
      <c r="EJ6" s="8">
        <f>SUMIF(RevReqDetR!$B$12:$B$264,EJ$1,RevReqDetR!$BI$12:$BI$264)</f>
        <v>232036.97404480001</v>
      </c>
      <c r="EK6" s="8">
        <f>SUMIF(RevReqDetR!$B$12:$B$264,EK$1,RevReqDetR!$BI$12:$BI$264)</f>
        <v>280660.25404480001</v>
      </c>
      <c r="EL6" s="8">
        <f>SUMIF(RevReqDetR!$B$12:$B$264,EL$1,RevReqDetR!$BI$12:$BI$264)</f>
        <v>387870.64404480002</v>
      </c>
      <c r="EM6" s="8">
        <f>SUMIF(RevReqDetR!$B$12:$B$264,EM$1,RevReqDetR!$BI$12:$BI$264)</f>
        <v>427867.41404479998</v>
      </c>
      <c r="EN6" s="8">
        <f>SUMIF(RevReqDetR!$B$12:$B$264,EN$1,RevReqDetR!$BI$12:$BI$264)</f>
        <v>498910.47404479998</v>
      </c>
      <c r="EO6" s="8">
        <f>SUMIF(RevReqDetR!$B$12:$B$264,EO$1,RevReqDetR!$BI$12:$BI$264)</f>
        <v>481180.69404480001</v>
      </c>
      <c r="EP6" s="8">
        <f>SUMIF(RevReqDetR!$B$12:$B$264,EP$1,RevReqDetR!$BI$12:$BI$264)</f>
        <v>470283.61404479999</v>
      </c>
      <c r="EQ6" s="8">
        <f>SUMIF(RevReqDetR!$B$12:$B$264,EQ$1,RevReqDetR!$BI$12:$BI$264)</f>
        <v>427194.79471465026</v>
      </c>
      <c r="ER6" s="8">
        <f>SUMIF(RevReqDetR!$B$12:$B$264,ER$1,RevReqDetR!$BI$12:$BI$264)</f>
        <v>359251.72471465025</v>
      </c>
      <c r="ES6" s="8">
        <f>SUMIF(RevReqDetR!$B$12:$B$264,ES$1,RevReqDetR!$BI$12:$BI$264)</f>
        <v>296431.60471465025</v>
      </c>
      <c r="ET6" s="8">
        <f>SUMIF(RevReqDetR!$B$12:$B$264,ET$1,RevReqDetR!$BI$12:$BI$264)</f>
        <v>189171.43471465024</v>
      </c>
      <c r="EU6" s="8">
        <f>SUMIF(RevReqDetR!$B$12:$B$264,EU$1,RevReqDetR!$BI$12:$BI$264)</f>
        <v>170764.61471465026</v>
      </c>
      <c r="EV6" s="8">
        <f>SUMIF(RevReqDetR!$B$12:$B$264,EV$1,RevReqDetR!$BI$12:$BI$264)</f>
        <v>210975.72471465025</v>
      </c>
      <c r="EW6" s="8">
        <f>SUMIF(RevReqDetR!$B$12:$B$264,EW$1,RevReqDetR!$BI$12:$BI$264)</f>
        <v>254275.72471465025</v>
      </c>
      <c r="EX6" s="8">
        <f>SUMIF(RevReqDetR!$B$12:$B$264,EX$1,RevReqDetR!$BI$12:$BI$264)</f>
        <v>345991.25471465028</v>
      </c>
      <c r="EY6" s="8">
        <f>SUMIF(RevReqDetR!$B$12:$B$264,EY$1,RevReqDetR!$BI$12:$BI$264)</f>
        <v>383852.98471465026</v>
      </c>
      <c r="EZ6" s="8">
        <f>SUMIF(RevReqDetR!$B$12:$B$264,EZ$1,RevReqDetR!$BI$12:$BI$264)</f>
        <v>444999.37471465021</v>
      </c>
      <c r="FA6" s="8">
        <f>SUMIF(RevReqDetR!$B$12:$B$264,FA$1,RevReqDetR!$BI$12:$BI$264)</f>
        <v>426769.12471465027</v>
      </c>
      <c r="FB6" s="8">
        <f>SUMIF(RevReqDetR!$B$12:$B$264,FB$1,RevReqDetR!$BI$12:$BI$264)</f>
        <v>416356.72471465025</v>
      </c>
      <c r="FC6" s="8">
        <f>SUMIF(RevReqDetR!$B$12:$B$264,FC$1,RevReqDetR!$BI$12:$BI$264)</f>
        <v>384111.40422122879</v>
      </c>
      <c r="FD6" s="8">
        <f>SUMIF(RevReqDetR!$B$12:$B$264,FD$1,RevReqDetR!$BI$12:$BI$264)</f>
        <v>323449.75422122882</v>
      </c>
      <c r="FE6" s="8">
        <f>SUMIF(RevReqDetR!$B$12:$B$264,FE$1,RevReqDetR!$BI$12:$BI$264)</f>
        <v>260389.39422122881</v>
      </c>
      <c r="FF6" s="8">
        <f>SUMIF(RevReqDetR!$B$12:$B$264,FF$1,RevReqDetR!$BI$12:$BI$264)</f>
        <v>143954.40422122879</v>
      </c>
      <c r="FG6" s="8">
        <f>SUMIF(RevReqDetR!$B$12:$B$264,FG$1,RevReqDetR!$BI$12:$BI$264)</f>
        <v>129426.2442212288</v>
      </c>
      <c r="FH6" s="8">
        <f>SUMIF(RevReqDetR!$B$12:$B$264,FH$1,RevReqDetR!$BI$12:$BI$264)</f>
        <v>152230.92422122881</v>
      </c>
      <c r="FI6" s="8">
        <f>SUMIF(RevReqDetR!$B$12:$B$264,FI$1,RevReqDetR!$BI$12:$BI$264)</f>
        <v>171331.7542212288</v>
      </c>
      <c r="FJ6" s="8">
        <f>SUMIF(RevReqDetR!$B$12:$B$264,FJ$1,RevReqDetR!$BI$12:$BI$264)</f>
        <v>237670.7542212288</v>
      </c>
      <c r="FK6" s="8">
        <f>SUMIF(RevReqDetR!$B$12:$B$264,FK$1,RevReqDetR!$BI$12:$BI$264)</f>
        <v>265066.14422122878</v>
      </c>
      <c r="FL6" s="8">
        <f>SUMIF(RevReqDetR!$B$12:$B$264,FL$1,RevReqDetR!$BI$12:$BI$264)</f>
        <v>312805.4742212288</v>
      </c>
      <c r="FM6" s="8">
        <f>SUMIF(RevReqDetR!$B$12:$B$264,FM$1,RevReqDetR!$BI$12:$BI$264)</f>
        <v>304252.75422122882</v>
      </c>
      <c r="FN6" s="8">
        <f>SUMIF(RevReqDetR!$B$12:$B$264,FN$1,RevReqDetR!$BI$12:$BI$264)</f>
        <v>299758.68422122882</v>
      </c>
      <c r="FO6" s="8">
        <f>SUMIF(RevReqDetR!$B$12:$B$264,FO$1,RevReqDetR!$BI$12:$BI$264)</f>
        <v>273364.83785451553</v>
      </c>
      <c r="FP6" s="8">
        <f>SUMIF(RevReqDetR!$B$12:$B$264,FP$1,RevReqDetR!$BI$12:$BI$264)</f>
        <v>231290.53785451551</v>
      </c>
      <c r="FQ6" s="8">
        <f>SUMIF(RevReqDetR!$B$12:$B$264,FQ$1,RevReqDetR!$BI$12:$BI$264)</f>
        <v>190008.81785451551</v>
      </c>
      <c r="FR6" s="8">
        <f>SUMIF(RevReqDetR!$B$12:$B$264,FR$1,RevReqDetR!$BI$12:$BI$264)</f>
        <v>123398.53785451551</v>
      </c>
      <c r="FS6" s="8">
        <f>SUMIF(RevReqDetR!$B$12:$B$264,FS$1,RevReqDetR!$BI$12:$BI$264)</f>
        <v>111734.53785451551</v>
      </c>
      <c r="FT6" s="8">
        <f>SUMIF(RevReqDetR!$B$12:$B$264,FT$1,RevReqDetR!$BI$12:$BI$264)</f>
        <v>135816.8078545155</v>
      </c>
      <c r="FU6" s="8">
        <f>SUMIF(RevReqDetR!$B$12:$B$264,FU$1,RevReqDetR!$BI$12:$BI$264)</f>
        <v>156203.53785451551</v>
      </c>
      <c r="FV6" s="8">
        <f>SUMIF(RevReqDetR!$B$12:$B$264,FV$1,RevReqDetR!$BI$12:$BI$264)</f>
        <v>219140.53785451551</v>
      </c>
      <c r="FW6" s="8">
        <f>SUMIF(RevReqDetR!$B$12:$B$264,FW$1,RevReqDetR!$BI$12:$BI$264)</f>
        <v>233518.95785451549</v>
      </c>
      <c r="FX6" s="8">
        <f>SUMIF(RevReqDetR!$B$12:$B$264,FX$1,RevReqDetR!$BI$12:$BI$264)</f>
        <v>111691.73785451551</v>
      </c>
      <c r="FY6" s="8">
        <f>SUMIF(RevReqDetR!$B$12:$B$264,FY$1,RevReqDetR!$BI$12:$BI$264)</f>
        <v>83060.537854515511</v>
      </c>
      <c r="FZ6" s="8">
        <f>SUMIF(RevReqDetR!$B$12:$B$264,FZ$1,RevReqDetR!$BI$12:$BI$264)</f>
        <v>56573.537854515511</v>
      </c>
      <c r="GA6" s="8">
        <f>SUMIF(RevReqDetR!$B$12:$B$264,GA$1,RevReqDetR!$BI$12:$BI$264)</f>
        <v>48387.597416883087</v>
      </c>
      <c r="GB6" s="8">
        <f>SUMIF(RevReqDetR!$B$12:$B$264,GB$1,RevReqDetR!$BI$12:$BI$264)</f>
        <v>41592.087416883085</v>
      </c>
      <c r="GC6" s="8">
        <f>SUMIF(RevReqDetR!$B$12:$B$264,GC$1,RevReqDetR!$BI$12:$BI$264)</f>
        <v>35285.857416883089</v>
      </c>
      <c r="GD6" s="8">
        <f>SUMIF(RevReqDetR!$B$12:$B$264,GD$1,RevReqDetR!$BI$12:$BI$264)</f>
        <v>10974.087416883085</v>
      </c>
      <c r="GE6" s="8">
        <f>SUMIF(RevReqDetR!$B$12:$B$264,GE$1,RevReqDetR!$BI$12:$BI$264)</f>
        <v>9759.0874168830851</v>
      </c>
      <c r="GF6" s="8">
        <f>SUMIF(RevReqDetR!$B$12:$B$264,GF$1,RevReqDetR!$BI$12:$BI$264)</f>
        <v>11607.547416883086</v>
      </c>
      <c r="GG6" s="8">
        <f>SUMIF(RevReqDetR!$B$12:$B$264,GG$1,RevReqDetR!$BI$12:$BI$264)</f>
        <v>14619.087416883085</v>
      </c>
      <c r="GH6" s="8">
        <f>SUMIF(RevReqDetR!$B$12:$B$264,GH$1,RevReqDetR!$BI$12:$BI$264)</f>
        <v>20451.087416883085</v>
      </c>
      <c r="GI6" s="8">
        <f>SUMIF(RevReqDetR!$B$12:$B$264,GI$1,RevReqDetR!$BI$12:$BI$264)</f>
        <v>23729.807416883086</v>
      </c>
      <c r="GJ6" s="8">
        <f>SUMIF(RevReqDetR!$B$12:$B$264,GJ$1,RevReqDetR!$BI$12:$BI$264)</f>
        <v>4269.4574168830859</v>
      </c>
      <c r="GK6" s="8">
        <f>SUMIF(RevReqDetR!$B$12:$B$264,GK$1,RevReqDetR!$BI$12:$BI$264)</f>
        <v>2226.087416883086</v>
      </c>
      <c r="GL6" s="8">
        <f>SUMIF(RevReqDetR!$B$12:$B$264,GL$1,RevReqDetR!$BI$12:$BI$264)</f>
        <v>2226.087416883086</v>
      </c>
      <c r="GM6" s="8">
        <f>SUMIF(RevReqDetR!$B$12:$B$264,GM$1,RevReqDetR!$BI$12:$BI$264)</f>
        <v>719.6948771869038</v>
      </c>
      <c r="GN6" s="8">
        <f>SUMIF(RevReqDetR!$B$12:$B$264,GN$1,RevReqDetR!$BI$12:$BI$264)</f>
        <v>713.12487718690375</v>
      </c>
      <c r="GO6" s="8">
        <f>SUMIF(RevReqDetR!$B$12:$B$264,GO$1,RevReqDetR!$BI$12:$BI$264)</f>
        <v>713.12487718690375</v>
      </c>
      <c r="GP6" s="8">
        <f>SUMIF(RevReqDetR!$B$12:$B$264,GP$1,RevReqDetR!$BI$12:$BI$264)</f>
        <v>713.12487718690375</v>
      </c>
      <c r="GQ6" s="8">
        <f>SUMIF(RevReqDetR!$B$12:$B$264,GQ$1,RevReqDetR!$BI$12:$BI$264)</f>
        <v>713.12487718690375</v>
      </c>
      <c r="GR6" s="8">
        <f>SUMIF(RevReqDetR!$B$12:$B$264,GR$1,RevReqDetR!$BI$12:$BI$264)</f>
        <v>713.12487718690375</v>
      </c>
      <c r="GS6" s="8">
        <f>SUMIF(RevReqDetR!$B$12:$B$264,GS$1,RevReqDetR!$BI$12:$BI$264)</f>
        <v>713.12487718690375</v>
      </c>
      <c r="GT6" s="8">
        <f>SUMIF(RevReqDetR!$B$12:$B$264,GT$1,RevReqDetR!$BI$12:$BI$264)</f>
        <v>713.12487718690375</v>
      </c>
      <c r="GU6" s="8">
        <f>SUMIF(RevReqDetR!$B$12:$B$264,GU$1,RevReqDetR!$BI$12:$BI$264)</f>
        <v>713.12487718690375</v>
      </c>
      <c r="GV6" s="8">
        <f>SUMIF(RevReqDetR!$B$12:$B$264,GV$1,RevReqDetR!$BI$12:$BI$264)</f>
        <v>713.12487718690375</v>
      </c>
      <c r="GW6" s="8">
        <f>SUMIF(RevReqDetR!$B$12:$B$264,GW$1,RevReqDetR!$BI$12:$BI$264)</f>
        <v>713.12487718690375</v>
      </c>
      <c r="GX6" s="8">
        <f>SUMIF(RevReqDetR!$B$12:$B$264,GX$1,RevReqDetR!$BI$12:$BI$264)</f>
        <v>713.12487718690375</v>
      </c>
      <c r="GY6" s="8">
        <f>SUMIF(RevReqDetR!$B$12:$B$264,GY$1,RevReqDetR!$BI$12:$BI$264)</f>
        <v>85.881662661313726</v>
      </c>
      <c r="GZ6" s="8">
        <f>SUMIF(RevReqDetR!$B$12:$B$264,GZ$1,RevReqDetR!$BI$12:$BI$264)</f>
        <v>85.881662661313726</v>
      </c>
      <c r="HA6" s="8">
        <f>SUMIF(RevReqDetR!$B$12:$B$264,HA$1,RevReqDetR!$BI$12:$BI$264)</f>
        <v>85.881662661313726</v>
      </c>
      <c r="HB6" s="8">
        <f>SUMIF(RevReqDetR!$B$12:$B$264,HB$1,RevReqDetR!$BI$12:$BI$264)</f>
        <v>85.881662661313726</v>
      </c>
      <c r="HC6" s="8">
        <f>SUMIF(RevReqDetR!$B$12:$B$264,HC$1,RevReqDetR!$BI$12:$BI$264)</f>
        <v>85.881662661313726</v>
      </c>
      <c r="HD6" s="8">
        <f>SUMIF(RevReqDetR!$B$12:$B$264,HD$1,RevReqDetR!$BI$12:$BI$264)</f>
        <v>85.881662661313726</v>
      </c>
      <c r="HE6" s="8">
        <f>SUMIF(RevReqDetR!$B$12:$B$264,HE$1,RevReqDetR!$BI$12:$BI$264)</f>
        <v>85.881662661313726</v>
      </c>
      <c r="HF6" s="8">
        <f>SUMIF(RevReqDetR!$B$12:$B$264,HF$1,RevReqDetR!$BI$12:$BI$264)</f>
        <v>85.881662661313726</v>
      </c>
      <c r="HG6" s="8">
        <f>SUMIF(RevReqDetR!$B$12:$B$264,HG$1,RevReqDetR!$BI$12:$BI$264)</f>
        <v>85.881662661313726</v>
      </c>
      <c r="HH6" s="8">
        <f>SUMIF(RevReqDetR!$B$12:$B$264,HH$1,RevReqDetR!$BI$12:$BI$264)</f>
        <v>85.881662661313726</v>
      </c>
      <c r="HI6" s="8">
        <f>SUMIF(RevReqDetR!$B$12:$B$264,HI$1,RevReqDetR!$BI$12:$BI$264)</f>
        <v>85.881662661313726</v>
      </c>
      <c r="HJ6" s="8">
        <f>SUMIF(RevReqDetR!$B$12:$B$264,HJ$1,RevReqDetR!$BI$12:$BI$264)</f>
        <v>85.881662661313726</v>
      </c>
      <c r="HK6" s="8">
        <f>SUMIF(RevReqDetR!$B$12:$B$264,HK$1,RevReqDetR!$BI$12:$BI$264)</f>
        <v>0</v>
      </c>
      <c r="HL6" s="8">
        <f>SUMIF(RevReqDetR!$B$12:$B$264,HL$1,RevReqDetR!$BI$12:$BI$264)</f>
        <v>0</v>
      </c>
      <c r="HM6" s="8">
        <f>SUMIF(RevReqDetR!$B$12:$B$264,HM$1,RevReqDetR!$BI$12:$BI$264)</f>
        <v>0</v>
      </c>
      <c r="HN6" s="8">
        <f>SUMIF(RevReqDetR!$B$12:$B$264,HN$1,RevReqDetR!$BI$12:$BI$264)</f>
        <v>0</v>
      </c>
      <c r="HO6" s="8">
        <f>SUMIF(RevReqDetR!$B$12:$B$264,HO$1,RevReqDetR!$BI$12:$BI$264)</f>
        <v>0</v>
      </c>
      <c r="HP6" s="8">
        <f>SUMIF(RevReqDetR!$B$12:$B$264,HP$1,RevReqDetR!$BI$12:$BI$264)</f>
        <v>0</v>
      </c>
      <c r="HQ6" s="8">
        <f>SUMIF(RevReqDetR!$B$12:$B$264,HQ$1,RevReqDetR!$BI$12:$BI$264)</f>
        <v>0</v>
      </c>
      <c r="HR6" s="8">
        <f>SUMIF(RevReqDetR!$B$12:$B$264,HR$1,RevReqDetR!$BI$12:$BI$264)</f>
        <v>0</v>
      </c>
      <c r="HS6" s="8">
        <f>SUMIF(RevReqDetR!$B$12:$B$264,HS$1,RevReqDetR!$BI$12:$BI$264)</f>
        <v>0</v>
      </c>
      <c r="HT6" s="8">
        <f>SUMIF(RevReqDetR!$B$12:$B$264,HT$1,RevReqDetR!$BI$12:$BI$264)</f>
        <v>0</v>
      </c>
      <c r="HU6" s="8">
        <f>SUMIF(RevReqDetR!$B$12:$B$264,HU$1,RevReqDetR!$BI$12:$BI$264)</f>
        <v>0</v>
      </c>
      <c r="HV6" s="8">
        <f>SUMIF(RevReqDetR!$B$12:$B$264,HV$1,RevReqDetR!$BI$12:$BI$264)</f>
        <v>0</v>
      </c>
      <c r="HW6" s="8">
        <f>SUMIF(RevReqDetR!$B$12:$B$264,HW$1,RevReqDetR!$BI$12:$BI$264)</f>
        <v>0</v>
      </c>
      <c r="HX6" s="7"/>
      <c r="HY6" s="7">
        <f t="shared" ref="HY6:IH16" si="5">SUMIF($D$45:$HX$45,HY$1,$D6:$HX6)</f>
        <v>190689.31999999998</v>
      </c>
      <c r="HZ6" s="7">
        <f t="shared" si="5"/>
        <v>452763.89999999997</v>
      </c>
      <c r="IA6" s="7">
        <f t="shared" si="5"/>
        <v>972124.27999999991</v>
      </c>
      <c r="IB6" s="7">
        <f t="shared" si="5"/>
        <v>4144545.0300000003</v>
      </c>
      <c r="IC6" s="7">
        <f t="shared" si="5"/>
        <v>7160366.0199999996</v>
      </c>
      <c r="ID6" s="7">
        <f t="shared" si="5"/>
        <v>7017698.7099999785</v>
      </c>
      <c r="IE6" s="7">
        <f t="shared" si="5"/>
        <v>6846665.9799999744</v>
      </c>
      <c r="IF6" s="7">
        <f t="shared" si="5"/>
        <v>5992064.5800000001</v>
      </c>
      <c r="IG6" s="7">
        <f t="shared" si="5"/>
        <v>5768065.8445662055</v>
      </c>
      <c r="IH6" s="7">
        <f t="shared" si="5"/>
        <v>5528285.1100000003</v>
      </c>
      <c r="II6" s="7">
        <f t="shared" ref="II6:IR16" si="6">SUMIF($D$45:$HX$45,II$1,$D6:$HX6)</f>
        <v>5448206.3100000005</v>
      </c>
      <c r="IJ6" s="7">
        <f t="shared" si="6"/>
        <v>5204748.6874516308</v>
      </c>
      <c r="IK6" s="7">
        <f t="shared" si="6"/>
        <v>4256553.7005471503</v>
      </c>
      <c r="IL6" s="7">
        <f t="shared" si="6"/>
        <v>3811107.5150955394</v>
      </c>
      <c r="IM6" s="7">
        <f t="shared" si="6"/>
        <v>2711161.3315546056</v>
      </c>
      <c r="IN6" s="7">
        <f t="shared" si="6"/>
        <v>1356404.2729412888</v>
      </c>
      <c r="IO6" s="7">
        <f t="shared" si="6"/>
        <v>102008.2813835085</v>
      </c>
      <c r="IP6" s="7">
        <f t="shared" si="6"/>
        <v>6675.7688826660751</v>
      </c>
      <c r="IQ6" s="7">
        <f t="shared" si="6"/>
        <v>772.93496395182353</v>
      </c>
      <c r="IR6" s="7">
        <f t="shared" si="6"/>
        <v>0</v>
      </c>
    </row>
    <row r="7" spans="1:252" ht="15" x14ac:dyDescent="0.35">
      <c r="B7" s="56" t="s">
        <v>40</v>
      </c>
      <c r="D7" s="13">
        <f>SUMIF(RevReqDetR!$B$12:$B$264,D$1,RevReqDetR!$BJ$12:$BJ$264)</f>
        <v>0</v>
      </c>
      <c r="E7" s="13">
        <f>SUMIF(RevReqDetR!$B$12:$B$264,E$1,RevReqDetR!$BJ$12:$BJ$264)</f>
        <v>0</v>
      </c>
      <c r="F7" s="13">
        <f>SUMIF(RevReqDetR!$B$12:$B$264,F$1,RevReqDetR!$BJ$12:$BJ$264)</f>
        <v>0</v>
      </c>
      <c r="G7" s="13">
        <f>SUMIF(RevReqDetR!$B$12:$B$264,G$1,RevReqDetR!$BJ$12:$BJ$264)</f>
        <v>0</v>
      </c>
      <c r="H7" s="13">
        <f>SUMIF(RevReqDetR!$B$12:$B$264,H$1,RevReqDetR!$BJ$12:$BJ$264)</f>
        <v>0</v>
      </c>
      <c r="I7" s="13">
        <f>SUMIF(RevReqDetR!$B$12:$B$264,I$1,RevReqDetR!$BJ$12:$BJ$264)</f>
        <v>0</v>
      </c>
      <c r="J7" s="13">
        <f>SUMIF(RevReqDetR!$B$12:$B$264,J$1,RevReqDetR!$BJ$12:$BJ$264)</f>
        <v>0</v>
      </c>
      <c r="K7" s="13">
        <f>SUMIF(RevReqDetR!$B$12:$B$264,K$1,RevReqDetR!$BJ$12:$BJ$264)</f>
        <v>0</v>
      </c>
      <c r="L7" s="13">
        <f>SUMIF(RevReqDetR!$B$12:$B$264,L$1,RevReqDetR!$BJ$12:$BJ$264)</f>
        <v>0</v>
      </c>
      <c r="M7" s="13">
        <f>SUMIF(RevReqDetR!$B$12:$B$264,M$1,RevReqDetR!$BJ$12:$BJ$264)</f>
        <v>0</v>
      </c>
      <c r="N7" s="13">
        <f>SUMIF(RevReqDetR!$B$12:$B$264,N$1,RevReqDetR!$BJ$12:$BJ$264)</f>
        <v>0</v>
      </c>
      <c r="O7" s="13">
        <f>SUMIF(RevReqDetR!$B$12:$B$264,O$1,RevReqDetR!$BJ$12:$BJ$264)</f>
        <v>0</v>
      </c>
      <c r="P7" s="13">
        <f>SUMIF(RevReqDetR!$B$12:$B$264,P$1,RevReqDetR!$BJ$12:$BJ$264)</f>
        <v>0</v>
      </c>
      <c r="Q7" s="13">
        <f>SUMIF(RevReqDetR!$B$12:$B$264,Q$1,RevReqDetR!$BJ$12:$BJ$264)</f>
        <v>0</v>
      </c>
      <c r="R7" s="13">
        <f>SUMIF(RevReqDetR!$B$12:$B$264,R$1,RevReqDetR!$BJ$12:$BJ$264)</f>
        <v>0</v>
      </c>
      <c r="S7" s="13">
        <f>SUMIF(RevReqDetR!$B$12:$B$264,S$1,RevReqDetR!$BJ$12:$BJ$264)</f>
        <v>0</v>
      </c>
      <c r="T7" s="13">
        <f>SUMIF(RevReqDetR!$B$12:$B$264,T$1,RevReqDetR!$BJ$12:$BJ$264)</f>
        <v>0</v>
      </c>
      <c r="U7" s="13">
        <f>SUMIF(RevReqDetR!$B$12:$B$264,U$1,RevReqDetR!$BJ$12:$BJ$264)</f>
        <v>0</v>
      </c>
      <c r="V7" s="13">
        <f>SUMIF(RevReqDetR!$B$12:$B$264,V$1,RevReqDetR!$BJ$12:$BJ$264)</f>
        <v>0</v>
      </c>
      <c r="W7" s="13">
        <f>SUMIF(RevReqDetR!$B$12:$B$264,W$1,RevReqDetR!$BJ$12:$BJ$264)</f>
        <v>0</v>
      </c>
      <c r="X7" s="13">
        <f>SUMIF(RevReqDetR!$B$12:$B$264,X$1,RevReqDetR!$BJ$12:$BJ$264)</f>
        <v>0</v>
      </c>
      <c r="Y7" s="13">
        <f>SUMIF(RevReqDetR!$B$12:$B$264,Y$1,RevReqDetR!$BJ$12:$BJ$264)</f>
        <v>0</v>
      </c>
      <c r="Z7" s="13">
        <f>SUMIF(RevReqDetR!$B$12:$B$264,Z$1,RevReqDetR!$BJ$12:$BJ$264)</f>
        <v>0</v>
      </c>
      <c r="AA7" s="13">
        <f>SUMIF(RevReqDetR!$B$12:$B$264,AA$1,RevReqDetR!$BJ$12:$BJ$264)</f>
        <v>0</v>
      </c>
      <c r="AB7" s="13">
        <f>SUMIF(RevReqDetR!$B$12:$B$264,AB$1,RevReqDetR!$BJ$12:$BJ$264)</f>
        <v>0</v>
      </c>
      <c r="AC7" s="13">
        <f>SUMIF(RevReqDetR!$B$12:$B$264,AC$1,RevReqDetR!$BJ$12:$BJ$264)</f>
        <v>0</v>
      </c>
      <c r="AD7" s="13">
        <f>SUMIF(RevReqDetR!$B$12:$B$264,AD$1,RevReqDetR!$BJ$12:$BJ$264)</f>
        <v>0</v>
      </c>
      <c r="AE7" s="13">
        <f>SUMIF(RevReqDetR!$B$12:$B$264,AE$1,RevReqDetR!$BJ$12:$BJ$264)</f>
        <v>0</v>
      </c>
      <c r="AF7" s="13">
        <f>SUMIF(RevReqDetR!$B$12:$B$264,AF$1,RevReqDetR!$BJ$12:$BJ$264)</f>
        <v>0</v>
      </c>
      <c r="AG7" s="13">
        <f>SUMIF(RevReqDetR!$B$12:$B$264,AG$1,RevReqDetR!$BJ$12:$BJ$264)</f>
        <v>0</v>
      </c>
      <c r="AH7" s="13">
        <f>SUMIF(RevReqDetR!$B$12:$B$264,AH$1,RevReqDetR!$BJ$12:$BJ$264)</f>
        <v>0</v>
      </c>
      <c r="AI7" s="13">
        <f>SUMIF(RevReqDetR!$B$12:$B$264,AI$1,RevReqDetR!$BJ$12:$BJ$264)</f>
        <v>0</v>
      </c>
      <c r="AJ7" s="13">
        <f>SUMIF(RevReqDetR!$B$12:$B$264,AJ$1,RevReqDetR!$BJ$12:$BJ$264)</f>
        <v>0</v>
      </c>
      <c r="AK7" s="13">
        <f>SUMIF(RevReqDetR!$B$12:$B$264,AK$1,RevReqDetR!$BJ$12:$BJ$264)</f>
        <v>0</v>
      </c>
      <c r="AL7" s="13">
        <f>SUMIF(RevReqDetR!$B$12:$B$264,AL$1,RevReqDetR!$BJ$12:$BJ$264)</f>
        <v>0</v>
      </c>
      <c r="AM7" s="13">
        <f>SUMIF(RevReqDetR!$B$12:$B$264,AM$1,RevReqDetR!$BJ$12:$BJ$264)</f>
        <v>0</v>
      </c>
      <c r="AN7" s="13">
        <f>SUMIF(RevReqDetR!$B$12:$B$264,AN$1,RevReqDetR!$BJ$12:$BJ$264)</f>
        <v>0</v>
      </c>
      <c r="AO7" s="13">
        <f>SUMIF(RevReqDetR!$B$12:$B$264,AO$1,RevReqDetR!$BJ$12:$BJ$264)</f>
        <v>0</v>
      </c>
      <c r="AP7" s="13">
        <f>SUMIF(RevReqDetR!$B$12:$B$264,AP$1,RevReqDetR!$BJ$12:$BJ$264)</f>
        <v>0</v>
      </c>
      <c r="AQ7" s="13">
        <f>SUMIF(RevReqDetR!$B$12:$B$264,AQ$1,RevReqDetR!$BJ$12:$BJ$264)</f>
        <v>0</v>
      </c>
      <c r="AR7" s="13">
        <f>SUMIF(RevReqDetR!$B$12:$B$264,AR$1,RevReqDetR!$BJ$12:$BJ$264)</f>
        <v>0</v>
      </c>
      <c r="AS7" s="13">
        <f>SUMIF(RevReqDetR!$B$12:$B$264,AS$1,RevReqDetR!$BJ$12:$BJ$264)</f>
        <v>0</v>
      </c>
      <c r="AT7" s="13">
        <f>SUMIF(RevReqDetR!$B$12:$B$264,AT$1,RevReqDetR!$BJ$12:$BJ$264)</f>
        <v>0</v>
      </c>
      <c r="AU7" s="13">
        <f>SUMIF(RevReqDetR!$B$12:$B$264,AU$1,RevReqDetR!$BJ$12:$BJ$264)</f>
        <v>0</v>
      </c>
      <c r="AV7" s="13">
        <f>SUMIF(RevReqDetR!$B$12:$B$264,AV$1,RevReqDetR!$BJ$12:$BJ$264)</f>
        <v>0</v>
      </c>
      <c r="AW7" s="13">
        <f>SUMIF(RevReqDetR!$B$12:$B$264,AW$1,RevReqDetR!$BJ$12:$BJ$264)</f>
        <v>0</v>
      </c>
      <c r="AX7" s="13">
        <f>SUMIF(RevReqDetR!$B$12:$B$264,AX$1,RevReqDetR!$BJ$12:$BJ$264)</f>
        <v>0</v>
      </c>
      <c r="AY7" s="13">
        <f>SUMIF(RevReqDetR!$B$12:$B$264,AY$1,RevReqDetR!$BJ$12:$BJ$264)</f>
        <v>0</v>
      </c>
      <c r="AZ7" s="13">
        <f>SUMIF(RevReqDetR!$B$12:$B$264,AZ$1,RevReqDetR!$BJ$12:$BJ$264)</f>
        <v>0</v>
      </c>
      <c r="BA7" s="13">
        <f>SUMIF(RevReqDetR!$B$12:$B$264,BA$1,RevReqDetR!$BJ$12:$BJ$264)</f>
        <v>0</v>
      </c>
      <c r="BB7" s="13">
        <f>SUMIF(RevReqDetR!$B$12:$B$264,BB$1,RevReqDetR!$BJ$12:$BJ$264)</f>
        <v>0</v>
      </c>
      <c r="BC7" s="13">
        <f>SUMIF(RevReqDetR!$B$12:$B$264,BC$1,RevReqDetR!$BJ$12:$BJ$264)</f>
        <v>0</v>
      </c>
      <c r="BD7" s="13">
        <f>SUMIF(RevReqDetR!$B$12:$B$264,BD$1,RevReqDetR!$BJ$12:$BJ$264)</f>
        <v>0</v>
      </c>
      <c r="BE7" s="13">
        <f>SUMIF(RevReqDetR!$B$12:$B$264,BE$1,RevReqDetR!$BJ$12:$BJ$264)</f>
        <v>0</v>
      </c>
      <c r="BF7" s="13">
        <f>SUMIF(RevReqDetR!$B$12:$B$264,BF$1,RevReqDetR!$BJ$12:$BJ$264)</f>
        <v>0</v>
      </c>
      <c r="BG7" s="13">
        <f>SUMIF(RevReqDetR!$B$12:$B$264,BG$1,RevReqDetR!$BJ$12:$BJ$264)</f>
        <v>0</v>
      </c>
      <c r="BH7" s="13">
        <f>SUMIF(RevReqDetR!$B$12:$B$264,BH$1,RevReqDetR!$BJ$12:$BJ$264)</f>
        <v>0</v>
      </c>
      <c r="BI7" s="13">
        <f>SUMIF(RevReqDetR!$B$12:$B$264,BI$1,RevReqDetR!$BJ$12:$BJ$264)</f>
        <v>0</v>
      </c>
      <c r="BJ7" s="13">
        <f>SUMIF(RevReqDetR!$B$12:$B$264,BJ$1,RevReqDetR!$BJ$12:$BJ$264)</f>
        <v>0</v>
      </c>
      <c r="BK7" s="13">
        <f>SUMIF(RevReqDetR!$B$12:$B$264,BK$1,RevReqDetR!$BJ$12:$BJ$264)</f>
        <v>0</v>
      </c>
      <c r="BL7" s="13">
        <f>SUMIF(RevReqDetR!$B$12:$B$264,BL$1,RevReqDetR!$BJ$12:$BJ$264)</f>
        <v>0</v>
      </c>
      <c r="BM7" s="13">
        <f>SUMIF(RevReqDetR!$B$12:$B$264,BM$1,RevReqDetR!$BJ$12:$BJ$264)</f>
        <v>0</v>
      </c>
      <c r="BN7" s="13">
        <f>SUMIF(RevReqDetR!$B$12:$B$264,BN$1,RevReqDetR!$BJ$12:$BJ$264)</f>
        <v>0</v>
      </c>
      <c r="BO7" s="13">
        <f>SUMIF(RevReqDetR!$B$12:$B$264,BO$1,RevReqDetR!$BJ$12:$BJ$264)</f>
        <v>0</v>
      </c>
      <c r="BP7" s="13">
        <f>SUMIF(RevReqDetR!$B$12:$B$264,BP$1,RevReqDetR!$BJ$12:$BJ$264)</f>
        <v>0</v>
      </c>
      <c r="BQ7" s="13">
        <f>SUMIF(RevReqDetR!$B$12:$B$264,BQ$1,RevReqDetR!$BJ$12:$BJ$264)</f>
        <v>0</v>
      </c>
      <c r="BR7" s="13">
        <f>SUMIF(RevReqDetR!$B$12:$B$264,BR$1,RevReqDetR!$BJ$12:$BJ$264)</f>
        <v>0</v>
      </c>
      <c r="BS7" s="13">
        <f>SUMIF(RevReqDetR!$B$12:$B$264,BS$1,RevReqDetR!$BJ$12:$BJ$264)</f>
        <v>0</v>
      </c>
      <c r="BT7" s="13">
        <f>SUMIF(RevReqDetR!$B$12:$B$264,BT$1,RevReqDetR!$BJ$12:$BJ$264)</f>
        <v>0</v>
      </c>
      <c r="BU7" s="13">
        <f>SUMIF(RevReqDetR!$B$12:$B$264,BU$1,RevReqDetR!$BJ$12:$BJ$264)</f>
        <v>0</v>
      </c>
      <c r="BV7" s="13">
        <f>SUMIF(RevReqDetR!$B$12:$B$264,BV$1,RevReqDetR!$BJ$12:$BJ$264)</f>
        <v>0</v>
      </c>
      <c r="BW7" s="13">
        <f>SUMIF(RevReqDetR!$B$12:$B$264,BW$1,RevReqDetR!$BJ$12:$BJ$264)</f>
        <v>0</v>
      </c>
      <c r="BX7" s="13">
        <f>SUMIF(RevReqDetR!$B$12:$B$264,BX$1,RevReqDetR!$BJ$12:$BJ$264)</f>
        <v>0</v>
      </c>
      <c r="BY7" s="13">
        <f>SUMIF(RevReqDetR!$B$12:$B$264,BY$1,RevReqDetR!$BJ$12:$BJ$264)</f>
        <v>0</v>
      </c>
      <c r="BZ7" s="13">
        <f>SUMIF(RevReqDetR!$B$12:$B$264,BZ$1,RevReqDetR!$BJ$12:$BJ$264)</f>
        <v>0</v>
      </c>
      <c r="CA7" s="13">
        <f>SUMIF(RevReqDetR!$B$12:$B$264,CA$1,RevReqDetR!$BJ$12:$BJ$264)</f>
        <v>0</v>
      </c>
      <c r="CB7" s="13">
        <f>SUMIF(RevReqDetR!$B$12:$B$264,CB$1,RevReqDetR!$BJ$12:$BJ$264)</f>
        <v>0</v>
      </c>
      <c r="CC7" s="13">
        <f>SUMIF(RevReqDetR!$B$12:$B$264,CC$1,RevReqDetR!$BJ$12:$BJ$264)</f>
        <v>0</v>
      </c>
      <c r="CD7" s="13">
        <f>SUMIF(RevReqDetR!$B$12:$B$264,CD$1,RevReqDetR!$BJ$12:$BJ$264)</f>
        <v>0</v>
      </c>
      <c r="CE7" s="13">
        <f>SUMIF(RevReqDetR!$B$12:$B$264,CE$1,RevReqDetR!$BJ$12:$BJ$264)</f>
        <v>0</v>
      </c>
      <c r="CF7" s="13">
        <f>SUMIF(RevReqDetR!$B$12:$B$264,CF$1,RevReqDetR!$BJ$12:$BJ$264)</f>
        <v>0</v>
      </c>
      <c r="CG7" s="13">
        <f>SUMIF(RevReqDetR!$B$12:$B$264,CG$1,RevReqDetR!$BJ$12:$BJ$264)</f>
        <v>0</v>
      </c>
      <c r="CH7" s="13">
        <f>SUMIF(RevReqDetR!$B$12:$B$264,CH$1,RevReqDetR!$BJ$12:$BJ$264)</f>
        <v>0</v>
      </c>
      <c r="CI7" s="13">
        <f>SUMIF(RevReqDetR!$B$12:$B$264,CI$1,RevReqDetR!$BJ$12:$BJ$264)</f>
        <v>0</v>
      </c>
      <c r="CJ7" s="13">
        <f>SUMIF(RevReqDetR!$B$12:$B$264,CJ$1,RevReqDetR!$BJ$12:$BJ$264)</f>
        <v>0</v>
      </c>
      <c r="CK7" s="13">
        <f>SUMIF(RevReqDetR!$B$12:$B$264,CK$1,RevReqDetR!$BJ$12:$BJ$264)</f>
        <v>0</v>
      </c>
      <c r="CL7" s="13">
        <f>SUMIF(RevReqDetR!$B$12:$B$264,CL$1,RevReqDetR!$BJ$12:$BJ$264)</f>
        <v>0</v>
      </c>
      <c r="CM7" s="13">
        <f>SUMIF(RevReqDetR!$B$12:$B$264,CM$1,RevReqDetR!$BJ$12:$BJ$264)</f>
        <v>0</v>
      </c>
      <c r="CN7" s="13">
        <f>SUMIF(RevReqDetR!$B$12:$B$264,CN$1,RevReqDetR!$BJ$12:$BJ$264)</f>
        <v>0</v>
      </c>
      <c r="CO7" s="13">
        <f>SUMIF(RevReqDetR!$B$12:$B$264,CO$1,RevReqDetR!$BJ$12:$BJ$264)</f>
        <v>0</v>
      </c>
      <c r="CP7" s="13">
        <f>SUMIF(RevReqDetR!$B$12:$B$264,CP$1,RevReqDetR!$BJ$12:$BJ$264)</f>
        <v>0</v>
      </c>
      <c r="CQ7" s="13">
        <f>SUMIF(RevReqDetR!$B$12:$B$264,CQ$1,RevReqDetR!$BJ$12:$BJ$264)</f>
        <v>0</v>
      </c>
      <c r="CR7" s="13">
        <f>SUMIF(RevReqDetR!$B$12:$B$264,CR$1,RevReqDetR!$BJ$12:$BJ$264)</f>
        <v>0</v>
      </c>
      <c r="CS7" s="13">
        <f>SUMIF(RevReqDetR!$B$12:$B$264,CS$1,RevReqDetR!$BJ$12:$BJ$264)</f>
        <v>0</v>
      </c>
      <c r="CT7" s="13">
        <f>SUMIF(RevReqDetR!$B$12:$B$264,CT$1,RevReqDetR!$BJ$12:$BJ$264)</f>
        <v>0</v>
      </c>
      <c r="CU7" s="13">
        <f>SUMIF(RevReqDetR!$B$12:$B$264,CU$1,RevReqDetR!$BJ$12:$BJ$264)</f>
        <v>0</v>
      </c>
      <c r="CV7" s="13">
        <f>SUMIF(RevReqDetR!$B$12:$B$264,CV$1,RevReqDetR!$BJ$12:$BJ$264)</f>
        <v>0</v>
      </c>
      <c r="CW7" s="13">
        <f>SUMIF(RevReqDetR!$B$12:$B$264,CW$1,RevReqDetR!$BJ$12:$BJ$264)</f>
        <v>0</v>
      </c>
      <c r="CX7" s="13">
        <f>SUMIF(RevReqDetR!$B$12:$B$264,CX$1,RevReqDetR!$BJ$12:$BJ$264)</f>
        <v>0</v>
      </c>
      <c r="CY7" s="13">
        <f>SUMIF(RevReqDetR!$B$12:$B$264,CY$1,RevReqDetR!$BJ$12:$BJ$264)</f>
        <v>0</v>
      </c>
      <c r="CZ7" s="13">
        <f>SUMIF(RevReqDetR!$B$12:$B$264,CZ$1,RevReqDetR!$BJ$12:$BJ$264)</f>
        <v>0</v>
      </c>
      <c r="DA7" s="13">
        <f>SUMIF(RevReqDetR!$B$12:$B$264,DA$1,RevReqDetR!$BJ$12:$BJ$264)</f>
        <v>0</v>
      </c>
      <c r="DB7" s="13">
        <f>SUMIF(RevReqDetR!$B$12:$B$264,DB$1,RevReqDetR!$BJ$12:$BJ$264)</f>
        <v>0</v>
      </c>
      <c r="DC7" s="13">
        <f>SUMIF(RevReqDetR!$B$12:$B$264,DC$1,RevReqDetR!$BJ$12:$BJ$264)</f>
        <v>0</v>
      </c>
      <c r="DD7" s="13">
        <f>SUMIF(RevReqDetR!$B$12:$B$264,DD$1,RevReqDetR!$BJ$12:$BJ$264)</f>
        <v>0</v>
      </c>
      <c r="DE7" s="13">
        <f>SUMIF(RevReqDetR!$B$12:$B$264,DE$1,RevReqDetR!$BJ$12:$BJ$264)</f>
        <v>0</v>
      </c>
      <c r="DF7" s="13">
        <f>SUMIF(RevReqDetR!$B$12:$B$264,DF$1,RevReqDetR!$BJ$12:$BJ$264)</f>
        <v>0</v>
      </c>
      <c r="DG7" s="13">
        <f>SUMIF(RevReqDetR!$B$12:$B$264,DG$1,RevReqDetR!$BJ$12:$BJ$264)</f>
        <v>0</v>
      </c>
      <c r="DH7" s="13">
        <f>SUMIF(RevReqDetR!$B$12:$B$264,DH$1,RevReqDetR!$BJ$12:$BJ$264)</f>
        <v>0</v>
      </c>
      <c r="DI7" s="13">
        <f>SUMIF(RevReqDetR!$B$12:$B$264,DI$1,RevReqDetR!$BJ$12:$BJ$264)</f>
        <v>0</v>
      </c>
      <c r="DJ7" s="13">
        <f>SUMIF(RevReqDetR!$B$12:$B$264,DJ$1,RevReqDetR!$BJ$12:$BJ$264)</f>
        <v>0</v>
      </c>
      <c r="DK7" s="13">
        <f>SUMIF(RevReqDetR!$B$12:$B$264,DK$1,RevReqDetR!$BJ$12:$BJ$264)</f>
        <v>0</v>
      </c>
      <c r="DL7" s="13">
        <f>SUMIF(RevReqDetR!$B$12:$B$264,DL$1,RevReqDetR!$BJ$12:$BJ$264)</f>
        <v>0</v>
      </c>
      <c r="DM7" s="13">
        <f>SUMIF(RevReqDetR!$B$12:$B$264,DM$1,RevReqDetR!$BJ$12:$BJ$264)</f>
        <v>0</v>
      </c>
      <c r="DN7" s="13">
        <f>SUMIF(RevReqDetR!$B$12:$B$264,DN$1,RevReqDetR!$BJ$12:$BJ$264)</f>
        <v>0</v>
      </c>
      <c r="DO7" s="13">
        <f>SUMIF(RevReqDetR!$B$12:$B$264,DO$1,RevReqDetR!$BJ$12:$BJ$264)</f>
        <v>0</v>
      </c>
      <c r="DP7" s="13">
        <f>SUMIF(RevReqDetR!$B$12:$B$264,DP$1,RevReqDetR!$BJ$12:$BJ$264)</f>
        <v>0</v>
      </c>
      <c r="DQ7" s="13">
        <f>SUMIF(RevReqDetR!$B$12:$B$264,DQ$1,RevReqDetR!$BJ$12:$BJ$264)</f>
        <v>0</v>
      </c>
      <c r="DR7" s="13">
        <f>SUMIF(RevReqDetR!$B$12:$B$264,DR$1,RevReqDetR!$BJ$12:$BJ$264)</f>
        <v>0</v>
      </c>
      <c r="DS7" s="13">
        <f>SUMIF(RevReqDetR!$B$12:$B$264,DS$1,RevReqDetR!$BJ$12:$BJ$264)</f>
        <v>0</v>
      </c>
      <c r="DT7" s="13">
        <f>SUMIF(RevReqDetR!$B$12:$B$264,DT$1,RevReqDetR!$BJ$12:$BJ$264)</f>
        <v>0</v>
      </c>
      <c r="DU7" s="13">
        <f>SUMIF(RevReqDetR!$B$12:$B$264,DU$1,RevReqDetR!$BJ$12:$BJ$264)</f>
        <v>0</v>
      </c>
      <c r="DV7" s="13">
        <f>SUMIF(RevReqDetR!$B$12:$B$264,DV$1,RevReqDetR!$BJ$12:$BJ$264)</f>
        <v>0</v>
      </c>
      <c r="DW7" s="13">
        <f>SUMIF(RevReqDetR!$B$12:$B$264,DW$1,RevReqDetR!$BJ$12:$BJ$264)</f>
        <v>0</v>
      </c>
      <c r="DX7" s="13">
        <f>SUMIF(RevReqDetR!$B$12:$B$264,DX$1,RevReqDetR!$BJ$12:$BJ$264)</f>
        <v>0</v>
      </c>
      <c r="DY7" s="13">
        <f>SUMIF(RevReqDetR!$B$12:$B$264,DY$1,RevReqDetR!$BJ$12:$BJ$264)</f>
        <v>0</v>
      </c>
      <c r="DZ7" s="13">
        <f>SUMIF(RevReqDetR!$B$12:$B$264,DZ$1,RevReqDetR!$BJ$12:$BJ$264)</f>
        <v>0</v>
      </c>
      <c r="EA7" s="13">
        <f>SUMIF(RevReqDetR!$B$12:$B$264,EA$1,RevReqDetR!$BJ$12:$BJ$264)</f>
        <v>0</v>
      </c>
      <c r="EB7" s="13">
        <f>SUMIF(RevReqDetR!$B$12:$B$264,EB$1,RevReqDetR!$BJ$12:$BJ$264)</f>
        <v>0</v>
      </c>
      <c r="EC7" s="13">
        <f>SUMIF(RevReqDetR!$B$12:$B$264,EC$1,RevReqDetR!$BJ$12:$BJ$264)</f>
        <v>0</v>
      </c>
      <c r="ED7" s="13">
        <f>SUMIF(RevReqDetR!$B$12:$B$264,ED$1,RevReqDetR!$BJ$12:$BJ$264)</f>
        <v>0</v>
      </c>
      <c r="EE7" s="13">
        <f>SUMIF(RevReqDetR!$B$12:$B$264,EE$1,RevReqDetR!$BJ$12:$BJ$264)</f>
        <v>0</v>
      </c>
      <c r="EF7" s="13">
        <f>SUMIF(RevReqDetR!$B$12:$B$264,EF$1,RevReqDetR!$BJ$12:$BJ$264)</f>
        <v>0</v>
      </c>
      <c r="EG7" s="13">
        <f>SUMIF(RevReqDetR!$B$12:$B$264,EG$1,RevReqDetR!$BJ$12:$BJ$264)</f>
        <v>0</v>
      </c>
      <c r="EH7" s="13">
        <f>SUMIF(RevReqDetR!$B$12:$B$264,EH$1,RevReqDetR!$BJ$12:$BJ$264)</f>
        <v>0</v>
      </c>
      <c r="EI7" s="13">
        <f>SUMIF(RevReqDetR!$B$12:$B$264,EI$1,RevReqDetR!$BJ$12:$BJ$264)</f>
        <v>0</v>
      </c>
      <c r="EJ7" s="13">
        <f>SUMIF(RevReqDetR!$B$12:$B$264,EJ$1,RevReqDetR!$BJ$12:$BJ$264)</f>
        <v>0</v>
      </c>
      <c r="EK7" s="13">
        <f>SUMIF(RevReqDetR!$B$12:$B$264,EK$1,RevReqDetR!$BJ$12:$BJ$264)</f>
        <v>0</v>
      </c>
      <c r="EL7" s="13">
        <f>SUMIF(RevReqDetR!$B$12:$B$264,EL$1,RevReqDetR!$BJ$12:$BJ$264)</f>
        <v>0</v>
      </c>
      <c r="EM7" s="13">
        <f>SUMIF(RevReqDetR!$B$12:$B$264,EM$1,RevReqDetR!$BJ$12:$BJ$264)</f>
        <v>0</v>
      </c>
      <c r="EN7" s="13">
        <f>SUMIF(RevReqDetR!$B$12:$B$264,EN$1,RevReqDetR!$BJ$12:$BJ$264)</f>
        <v>0</v>
      </c>
      <c r="EO7" s="13">
        <f>SUMIF(RevReqDetR!$B$12:$B$264,EO$1,RevReqDetR!$BJ$12:$BJ$264)</f>
        <v>0</v>
      </c>
      <c r="EP7" s="13">
        <f>SUMIF(RevReqDetR!$B$12:$B$264,EP$1,RevReqDetR!$BJ$12:$BJ$264)</f>
        <v>0</v>
      </c>
      <c r="EQ7" s="13">
        <f>SUMIF(RevReqDetR!$B$12:$B$264,EQ$1,RevReqDetR!$BJ$12:$BJ$264)</f>
        <v>0</v>
      </c>
      <c r="ER7" s="13">
        <f>SUMIF(RevReqDetR!$B$12:$B$264,ER$1,RevReqDetR!$BJ$12:$BJ$264)</f>
        <v>0</v>
      </c>
      <c r="ES7" s="13">
        <f>SUMIF(RevReqDetR!$B$12:$B$264,ES$1,RevReqDetR!$BJ$12:$BJ$264)</f>
        <v>0</v>
      </c>
      <c r="ET7" s="13">
        <f>SUMIF(RevReqDetR!$B$12:$B$264,ET$1,RevReqDetR!$BJ$12:$BJ$264)</f>
        <v>0</v>
      </c>
      <c r="EU7" s="13">
        <f>SUMIF(RevReqDetR!$B$12:$B$264,EU$1,RevReqDetR!$BJ$12:$BJ$264)</f>
        <v>0</v>
      </c>
      <c r="EV7" s="13">
        <f>SUMIF(RevReqDetR!$B$12:$B$264,EV$1,RevReqDetR!$BJ$12:$BJ$264)</f>
        <v>0</v>
      </c>
      <c r="EW7" s="13">
        <f>SUMIF(RevReqDetR!$B$12:$B$264,EW$1,RevReqDetR!$BJ$12:$BJ$264)</f>
        <v>0</v>
      </c>
      <c r="EX7" s="13">
        <f>SUMIF(RevReqDetR!$B$12:$B$264,EX$1,RevReqDetR!$BJ$12:$BJ$264)</f>
        <v>0</v>
      </c>
      <c r="EY7" s="13">
        <f>SUMIF(RevReqDetR!$B$12:$B$264,EY$1,RevReqDetR!$BJ$12:$BJ$264)</f>
        <v>0</v>
      </c>
      <c r="EZ7" s="13">
        <f>SUMIF(RevReqDetR!$B$12:$B$264,EZ$1,RevReqDetR!$BJ$12:$BJ$264)</f>
        <v>0</v>
      </c>
      <c r="FA7" s="13">
        <f>SUMIF(RevReqDetR!$B$12:$B$264,FA$1,RevReqDetR!$BJ$12:$BJ$264)</f>
        <v>0</v>
      </c>
      <c r="FB7" s="13">
        <f>SUMIF(RevReqDetR!$B$12:$B$264,FB$1,RevReqDetR!$BJ$12:$BJ$264)</f>
        <v>0</v>
      </c>
      <c r="FC7" s="13">
        <f>SUMIF(RevReqDetR!$B$12:$B$264,FC$1,RevReqDetR!$BJ$12:$BJ$264)</f>
        <v>0</v>
      </c>
      <c r="FD7" s="13">
        <f>SUMIF(RevReqDetR!$B$12:$B$264,FD$1,RevReqDetR!$BJ$12:$BJ$264)</f>
        <v>0</v>
      </c>
      <c r="FE7" s="13">
        <f>SUMIF(RevReqDetR!$B$12:$B$264,FE$1,RevReqDetR!$BJ$12:$BJ$264)</f>
        <v>0</v>
      </c>
      <c r="FF7" s="13">
        <f>SUMIF(RevReqDetR!$B$12:$B$264,FF$1,RevReqDetR!$BJ$12:$BJ$264)</f>
        <v>0</v>
      </c>
      <c r="FG7" s="13">
        <f>SUMIF(RevReqDetR!$B$12:$B$264,FG$1,RevReqDetR!$BJ$12:$BJ$264)</f>
        <v>0</v>
      </c>
      <c r="FH7" s="13">
        <f>SUMIF(RevReqDetR!$B$12:$B$264,FH$1,RevReqDetR!$BJ$12:$BJ$264)</f>
        <v>0</v>
      </c>
      <c r="FI7" s="13">
        <f>SUMIF(RevReqDetR!$B$12:$B$264,FI$1,RevReqDetR!$BJ$12:$BJ$264)</f>
        <v>0</v>
      </c>
      <c r="FJ7" s="13">
        <f>SUMIF(RevReqDetR!$B$12:$B$264,FJ$1,RevReqDetR!$BJ$12:$BJ$264)</f>
        <v>0</v>
      </c>
      <c r="FK7" s="13">
        <f>SUMIF(RevReqDetR!$B$12:$B$264,FK$1,RevReqDetR!$BJ$12:$BJ$264)</f>
        <v>0</v>
      </c>
      <c r="FL7" s="13">
        <f>SUMIF(RevReqDetR!$B$12:$B$264,FL$1,RevReqDetR!$BJ$12:$BJ$264)</f>
        <v>0</v>
      </c>
      <c r="FM7" s="13">
        <f>SUMIF(RevReqDetR!$B$12:$B$264,FM$1,RevReqDetR!$BJ$12:$BJ$264)</f>
        <v>0</v>
      </c>
      <c r="FN7" s="13">
        <f>SUMIF(RevReqDetR!$B$12:$B$264,FN$1,RevReqDetR!$BJ$12:$BJ$264)</f>
        <v>0</v>
      </c>
      <c r="FO7" s="13">
        <f>SUMIF(RevReqDetR!$B$12:$B$264,FO$1,RevReqDetR!$BJ$12:$BJ$264)</f>
        <v>0</v>
      </c>
      <c r="FP7" s="13">
        <f>SUMIF(RevReqDetR!$B$12:$B$264,FP$1,RevReqDetR!$BJ$12:$BJ$264)</f>
        <v>0</v>
      </c>
      <c r="FQ7" s="13">
        <f>SUMIF(RevReqDetR!$B$12:$B$264,FQ$1,RevReqDetR!$BJ$12:$BJ$264)</f>
        <v>0</v>
      </c>
      <c r="FR7" s="13">
        <f>SUMIF(RevReqDetR!$B$12:$B$264,FR$1,RevReqDetR!$BJ$12:$BJ$264)</f>
        <v>0</v>
      </c>
      <c r="FS7" s="13">
        <f>SUMIF(RevReqDetR!$B$12:$B$264,FS$1,RevReqDetR!$BJ$12:$BJ$264)</f>
        <v>0</v>
      </c>
      <c r="FT7" s="13">
        <f>SUMIF(RevReqDetR!$B$12:$B$264,FT$1,RevReqDetR!$BJ$12:$BJ$264)</f>
        <v>0</v>
      </c>
      <c r="FU7" s="13">
        <f>SUMIF(RevReqDetR!$B$12:$B$264,FU$1,RevReqDetR!$BJ$12:$BJ$264)</f>
        <v>0</v>
      </c>
      <c r="FV7" s="13">
        <f>SUMIF(RevReqDetR!$B$12:$B$264,FV$1,RevReqDetR!$BJ$12:$BJ$264)</f>
        <v>0</v>
      </c>
      <c r="FW7" s="13">
        <f>SUMIF(RevReqDetR!$B$12:$B$264,FW$1,RevReqDetR!$BJ$12:$BJ$264)</f>
        <v>0</v>
      </c>
      <c r="FX7" s="13">
        <f>SUMIF(RevReqDetR!$B$12:$B$264,FX$1,RevReqDetR!$BJ$12:$BJ$264)</f>
        <v>0</v>
      </c>
      <c r="FY7" s="13">
        <f>SUMIF(RevReqDetR!$B$12:$B$264,FY$1,RevReqDetR!$BJ$12:$BJ$264)</f>
        <v>0</v>
      </c>
      <c r="FZ7" s="13">
        <f>SUMIF(RevReqDetR!$B$12:$B$264,FZ$1,RevReqDetR!$BJ$12:$BJ$264)</f>
        <v>0</v>
      </c>
      <c r="GA7" s="13">
        <f>SUMIF(RevReqDetR!$B$12:$B$264,GA$1,RevReqDetR!$BJ$12:$BJ$264)</f>
        <v>0</v>
      </c>
      <c r="GB7" s="13">
        <f>SUMIF(RevReqDetR!$B$12:$B$264,GB$1,RevReqDetR!$BJ$12:$BJ$264)</f>
        <v>0</v>
      </c>
      <c r="GC7" s="13">
        <f>SUMIF(RevReqDetR!$B$12:$B$264,GC$1,RevReqDetR!$BJ$12:$BJ$264)</f>
        <v>0</v>
      </c>
      <c r="GD7" s="13">
        <f>SUMIF(RevReqDetR!$B$12:$B$264,GD$1,RevReqDetR!$BJ$12:$BJ$264)</f>
        <v>0</v>
      </c>
      <c r="GE7" s="13">
        <f>SUMIF(RevReqDetR!$B$12:$B$264,GE$1,RevReqDetR!$BJ$12:$BJ$264)</f>
        <v>0</v>
      </c>
      <c r="GF7" s="13">
        <f>SUMIF(RevReqDetR!$B$12:$B$264,GF$1,RevReqDetR!$BJ$12:$BJ$264)</f>
        <v>0</v>
      </c>
      <c r="GG7" s="13">
        <f>SUMIF(RevReqDetR!$B$12:$B$264,GG$1,RevReqDetR!$BJ$12:$BJ$264)</f>
        <v>0</v>
      </c>
      <c r="GH7" s="13">
        <f>SUMIF(RevReqDetR!$B$12:$B$264,GH$1,RevReqDetR!$BJ$12:$BJ$264)</f>
        <v>0</v>
      </c>
      <c r="GI7" s="13">
        <f>SUMIF(RevReqDetR!$B$12:$B$264,GI$1,RevReqDetR!$BJ$12:$BJ$264)</f>
        <v>0</v>
      </c>
      <c r="GJ7" s="13">
        <f>SUMIF(RevReqDetR!$B$12:$B$264,GJ$1,RevReqDetR!$BJ$12:$BJ$264)</f>
        <v>0</v>
      </c>
      <c r="GK7" s="13">
        <f>SUMIF(RevReqDetR!$B$12:$B$264,GK$1,RevReqDetR!$BJ$12:$BJ$264)</f>
        <v>0</v>
      </c>
      <c r="GL7" s="13">
        <f>SUMIF(RevReqDetR!$B$12:$B$264,GL$1,RevReqDetR!$BJ$12:$BJ$264)</f>
        <v>0</v>
      </c>
      <c r="GM7" s="13">
        <f>SUMIF(RevReqDetR!$B$12:$B$264,GM$1,RevReqDetR!$BJ$12:$BJ$264)</f>
        <v>0</v>
      </c>
      <c r="GN7" s="13">
        <f>SUMIF(RevReqDetR!$B$12:$B$264,GN$1,RevReqDetR!$BJ$12:$BJ$264)</f>
        <v>0</v>
      </c>
      <c r="GO7" s="13">
        <f>SUMIF(RevReqDetR!$B$12:$B$264,GO$1,RevReqDetR!$BJ$12:$BJ$264)</f>
        <v>0</v>
      </c>
      <c r="GP7" s="13">
        <f>SUMIF(RevReqDetR!$B$12:$B$264,GP$1,RevReqDetR!$BJ$12:$BJ$264)</f>
        <v>0</v>
      </c>
      <c r="GQ7" s="13">
        <f>SUMIF(RevReqDetR!$B$12:$B$264,GQ$1,RevReqDetR!$BJ$12:$BJ$264)</f>
        <v>0</v>
      </c>
      <c r="GR7" s="13">
        <f>SUMIF(RevReqDetR!$B$12:$B$264,GR$1,RevReqDetR!$BJ$12:$BJ$264)</f>
        <v>0</v>
      </c>
      <c r="GS7" s="13">
        <f>SUMIF(RevReqDetR!$B$12:$B$264,GS$1,RevReqDetR!$BJ$12:$BJ$264)</f>
        <v>0</v>
      </c>
      <c r="GT7" s="13">
        <f>SUMIF(RevReqDetR!$B$12:$B$264,GT$1,RevReqDetR!$BJ$12:$BJ$264)</f>
        <v>0</v>
      </c>
      <c r="GU7" s="13">
        <f>SUMIF(RevReqDetR!$B$12:$B$264,GU$1,RevReqDetR!$BJ$12:$BJ$264)</f>
        <v>0</v>
      </c>
      <c r="GV7" s="13">
        <f>SUMIF(RevReqDetR!$B$12:$B$264,GV$1,RevReqDetR!$BJ$12:$BJ$264)</f>
        <v>0</v>
      </c>
      <c r="GW7" s="13">
        <f>SUMIF(RevReqDetR!$B$12:$B$264,GW$1,RevReqDetR!$BJ$12:$BJ$264)</f>
        <v>0</v>
      </c>
      <c r="GX7" s="13">
        <f>SUMIF(RevReqDetR!$B$12:$B$264,GX$1,RevReqDetR!$BJ$12:$BJ$264)</f>
        <v>0</v>
      </c>
      <c r="GY7" s="13">
        <f>SUMIF(RevReqDetR!$B$12:$B$264,GY$1,RevReqDetR!$BJ$12:$BJ$264)</f>
        <v>0</v>
      </c>
      <c r="GZ7" s="13">
        <f>SUMIF(RevReqDetR!$B$12:$B$264,GZ$1,RevReqDetR!$BJ$12:$BJ$264)</f>
        <v>0</v>
      </c>
      <c r="HA7" s="13">
        <f>SUMIF(RevReqDetR!$B$12:$B$264,HA$1,RevReqDetR!$BJ$12:$BJ$264)</f>
        <v>0</v>
      </c>
      <c r="HB7" s="13">
        <f>SUMIF(RevReqDetR!$B$12:$B$264,HB$1,RevReqDetR!$BJ$12:$BJ$264)</f>
        <v>0</v>
      </c>
      <c r="HC7" s="13">
        <f>SUMIF(RevReqDetR!$B$12:$B$264,HC$1,RevReqDetR!$BJ$12:$BJ$264)</f>
        <v>0</v>
      </c>
      <c r="HD7" s="13">
        <f>SUMIF(RevReqDetR!$B$12:$B$264,HD$1,RevReqDetR!$BJ$12:$BJ$264)</f>
        <v>0</v>
      </c>
      <c r="HE7" s="13">
        <f>SUMIF(RevReqDetR!$B$12:$B$264,HE$1,RevReqDetR!$BJ$12:$BJ$264)</f>
        <v>0</v>
      </c>
      <c r="HF7" s="13">
        <f>SUMIF(RevReqDetR!$B$12:$B$264,HF$1,RevReqDetR!$BJ$12:$BJ$264)</f>
        <v>0</v>
      </c>
      <c r="HG7" s="13">
        <f>SUMIF(RevReqDetR!$B$12:$B$264,HG$1,RevReqDetR!$BJ$12:$BJ$264)</f>
        <v>0</v>
      </c>
      <c r="HH7" s="13">
        <f>SUMIF(RevReqDetR!$B$12:$B$264,HH$1,RevReqDetR!$BJ$12:$BJ$264)</f>
        <v>0</v>
      </c>
      <c r="HI7" s="13">
        <f>SUMIF(RevReqDetR!$B$12:$B$264,HI$1,RevReqDetR!$BJ$12:$BJ$264)</f>
        <v>0</v>
      </c>
      <c r="HJ7" s="13">
        <f>SUMIF(RevReqDetR!$B$12:$B$264,HJ$1,RevReqDetR!$BJ$12:$BJ$264)</f>
        <v>0</v>
      </c>
      <c r="HK7" s="13">
        <f>SUMIF(RevReqDetR!$B$12:$B$264,HK$1,RevReqDetR!$BJ$12:$BJ$264)</f>
        <v>0</v>
      </c>
      <c r="HL7" s="13">
        <f>SUMIF(RevReqDetR!$B$12:$B$264,HL$1,RevReqDetR!$BJ$12:$BJ$264)</f>
        <v>0</v>
      </c>
      <c r="HM7" s="13">
        <f>SUMIF(RevReqDetR!$B$12:$B$264,HM$1,RevReqDetR!$BJ$12:$BJ$264)</f>
        <v>0</v>
      </c>
      <c r="HN7" s="13">
        <f>SUMIF(RevReqDetR!$B$12:$B$264,HN$1,RevReqDetR!$BJ$12:$BJ$264)</f>
        <v>0</v>
      </c>
      <c r="HO7" s="13">
        <f>SUMIF(RevReqDetR!$B$12:$B$264,HO$1,RevReqDetR!$BJ$12:$BJ$264)</f>
        <v>0</v>
      </c>
      <c r="HP7" s="13">
        <f>SUMIF(RevReqDetR!$B$12:$B$264,HP$1,RevReqDetR!$BJ$12:$BJ$264)</f>
        <v>0</v>
      </c>
      <c r="HQ7" s="13">
        <f>SUMIF(RevReqDetR!$B$12:$B$264,HQ$1,RevReqDetR!$BJ$12:$BJ$264)</f>
        <v>0</v>
      </c>
      <c r="HR7" s="13">
        <f>SUMIF(RevReqDetR!$B$12:$B$264,HR$1,RevReqDetR!$BJ$12:$BJ$264)</f>
        <v>0</v>
      </c>
      <c r="HS7" s="13">
        <f>SUMIF(RevReqDetR!$B$12:$B$264,HS$1,RevReqDetR!$BJ$12:$BJ$264)</f>
        <v>0</v>
      </c>
      <c r="HT7" s="13">
        <f>SUMIF(RevReqDetR!$B$12:$B$264,HT$1,RevReqDetR!$BJ$12:$BJ$264)</f>
        <v>0</v>
      </c>
      <c r="HU7" s="13">
        <f>SUMIF(RevReqDetR!$B$12:$B$264,HU$1,RevReqDetR!$BJ$12:$BJ$264)</f>
        <v>0</v>
      </c>
      <c r="HV7" s="13">
        <f>SUMIF(RevReqDetR!$B$12:$B$264,HV$1,RevReqDetR!$BJ$12:$BJ$264)</f>
        <v>0</v>
      </c>
      <c r="HW7" s="13">
        <f>SUMIF(RevReqDetR!$B$12:$B$264,HW$1,RevReqDetR!$BJ$12:$BJ$264)</f>
        <v>0</v>
      </c>
      <c r="HX7" s="59"/>
      <c r="HY7" s="59">
        <f t="shared" si="5"/>
        <v>0</v>
      </c>
      <c r="HZ7" s="59">
        <f t="shared" si="5"/>
        <v>0</v>
      </c>
      <c r="IA7" s="59">
        <f t="shared" si="5"/>
        <v>0</v>
      </c>
      <c r="IB7" s="59">
        <f t="shared" si="5"/>
        <v>0</v>
      </c>
      <c r="IC7" s="59">
        <f t="shared" si="5"/>
        <v>0</v>
      </c>
      <c r="ID7" s="59">
        <f t="shared" si="5"/>
        <v>0</v>
      </c>
      <c r="IE7" s="59">
        <f t="shared" si="5"/>
        <v>0</v>
      </c>
      <c r="IF7" s="59">
        <f t="shared" si="5"/>
        <v>0</v>
      </c>
      <c r="IG7" s="59">
        <f t="shared" si="5"/>
        <v>0</v>
      </c>
      <c r="IH7" s="59">
        <f t="shared" si="5"/>
        <v>0</v>
      </c>
      <c r="II7" s="59">
        <f t="shared" si="6"/>
        <v>0</v>
      </c>
      <c r="IJ7" s="59">
        <f t="shared" si="6"/>
        <v>0</v>
      </c>
      <c r="IK7" s="59">
        <f t="shared" si="6"/>
        <v>0</v>
      </c>
      <c r="IL7" s="59">
        <f t="shared" si="6"/>
        <v>0</v>
      </c>
      <c r="IM7" s="59">
        <f t="shared" si="6"/>
        <v>0</v>
      </c>
      <c r="IN7" s="59">
        <f t="shared" si="6"/>
        <v>0</v>
      </c>
      <c r="IO7" s="59">
        <f t="shared" si="6"/>
        <v>0</v>
      </c>
      <c r="IP7" s="59">
        <f t="shared" si="6"/>
        <v>0</v>
      </c>
      <c r="IQ7" s="59">
        <f t="shared" si="6"/>
        <v>0</v>
      </c>
      <c r="IR7" s="59">
        <f t="shared" si="6"/>
        <v>0</v>
      </c>
    </row>
    <row r="8" spans="1:252" ht="15" x14ac:dyDescent="0.35">
      <c r="B8" s="66" t="s">
        <v>48</v>
      </c>
      <c r="D8" s="13">
        <f>D6+D7</f>
        <v>132929.90999999997</v>
      </c>
      <c r="E8" s="13">
        <f t="shared" ref="E8:BP8" si="7">E6+E7</f>
        <v>48597.74</v>
      </c>
      <c r="F8" s="13">
        <f t="shared" si="7"/>
        <v>61205.25</v>
      </c>
      <c r="G8" s="13">
        <f t="shared" si="7"/>
        <v>27816.729999999996</v>
      </c>
      <c r="H8" s="13">
        <f t="shared" si="7"/>
        <v>173126.97999999998</v>
      </c>
      <c r="I8" s="13">
        <f t="shared" si="7"/>
        <v>38027.550000000003</v>
      </c>
      <c r="J8" s="13">
        <f t="shared" si="7"/>
        <v>28010.229999999996</v>
      </c>
      <c r="K8" s="13">
        <f t="shared" si="7"/>
        <v>35344.68</v>
      </c>
      <c r="L8" s="13">
        <f t="shared" si="7"/>
        <v>-16853.309999999998</v>
      </c>
      <c r="M8" s="13">
        <f t="shared" si="7"/>
        <v>31012.510000000002</v>
      </c>
      <c r="N8" s="13">
        <f t="shared" si="7"/>
        <v>45417.58</v>
      </c>
      <c r="O8" s="13">
        <f t="shared" si="7"/>
        <v>9161.6700000000019</v>
      </c>
      <c r="P8" s="13">
        <f t="shared" si="7"/>
        <v>11045.179999999998</v>
      </c>
      <c r="Q8" s="13">
        <f t="shared" si="7"/>
        <v>18610.52</v>
      </c>
      <c r="R8" s="13">
        <f t="shared" si="7"/>
        <v>13072.369999999997</v>
      </c>
      <c r="S8" s="13">
        <f t="shared" si="7"/>
        <v>10802.7</v>
      </c>
      <c r="T8" s="13">
        <f t="shared" si="7"/>
        <v>238367.57</v>
      </c>
      <c r="U8" s="13">
        <f t="shared" si="7"/>
        <v>972.85000000000036</v>
      </c>
      <c r="V8" s="13">
        <f t="shared" si="7"/>
        <v>4648.3100000000004</v>
      </c>
      <c r="W8" s="13">
        <f t="shared" si="7"/>
        <v>11202.42</v>
      </c>
      <c r="X8" s="13">
        <f t="shared" si="7"/>
        <v>8383.5600000000013</v>
      </c>
      <c r="Y8" s="13">
        <f t="shared" si="7"/>
        <v>8658.2799999999988</v>
      </c>
      <c r="Z8" s="13">
        <f t="shared" si="7"/>
        <v>182621.05</v>
      </c>
      <c r="AA8" s="13">
        <f t="shared" si="7"/>
        <v>136280</v>
      </c>
      <c r="AB8" s="13">
        <f t="shared" si="7"/>
        <v>126690.06</v>
      </c>
      <c r="AC8" s="13">
        <f t="shared" si="7"/>
        <v>230425.11000000002</v>
      </c>
      <c r="AD8" s="13">
        <f t="shared" si="7"/>
        <v>153001.49000000002</v>
      </c>
      <c r="AE8" s="13">
        <f t="shared" si="7"/>
        <v>201578.96</v>
      </c>
      <c r="AF8" s="13">
        <f t="shared" si="7"/>
        <v>216235.2</v>
      </c>
      <c r="AG8" s="13">
        <f t="shared" si="7"/>
        <v>316173.07</v>
      </c>
      <c r="AH8" s="13">
        <f t="shared" si="7"/>
        <v>410415.16</v>
      </c>
      <c r="AI8" s="13">
        <f t="shared" si="7"/>
        <v>404878.83</v>
      </c>
      <c r="AJ8" s="13">
        <f t="shared" si="7"/>
        <v>520454.89999999997</v>
      </c>
      <c r="AK8" s="13">
        <f t="shared" si="7"/>
        <v>470029.23</v>
      </c>
      <c r="AL8" s="13">
        <f t="shared" si="7"/>
        <v>452920.09</v>
      </c>
      <c r="AM8" s="13">
        <f t="shared" si="7"/>
        <v>373604.93</v>
      </c>
      <c r="AN8" s="13">
        <f t="shared" si="7"/>
        <v>331952.51</v>
      </c>
      <c r="AO8" s="13">
        <f t="shared" si="7"/>
        <v>293300.65999999997</v>
      </c>
      <c r="AP8" s="13">
        <f t="shared" si="7"/>
        <v>229345.96</v>
      </c>
      <c r="AQ8" s="13">
        <f t="shared" si="7"/>
        <v>243261.97</v>
      </c>
      <c r="AR8" s="13">
        <f t="shared" si="7"/>
        <v>312641.33</v>
      </c>
      <c r="AS8" s="13">
        <f t="shared" si="7"/>
        <v>676592.01</v>
      </c>
      <c r="AT8" s="13">
        <f t="shared" si="7"/>
        <v>779871.77</v>
      </c>
      <c r="AU8" s="13">
        <f t="shared" si="7"/>
        <v>836099.44000000006</v>
      </c>
      <c r="AV8" s="13">
        <f t="shared" si="7"/>
        <v>866626.51</v>
      </c>
      <c r="AW8" s="13">
        <f t="shared" si="7"/>
        <v>820931.99</v>
      </c>
      <c r="AX8" s="13">
        <f t="shared" si="7"/>
        <v>687311.01</v>
      </c>
      <c r="AY8" s="13">
        <f t="shared" si="7"/>
        <v>735083.29999999993</v>
      </c>
      <c r="AZ8" s="13">
        <f t="shared" si="7"/>
        <v>524186.70999999996</v>
      </c>
      <c r="BA8" s="13">
        <f t="shared" si="7"/>
        <v>448414.01999999996</v>
      </c>
      <c r="BB8" s="13">
        <f t="shared" si="7"/>
        <v>184685.41</v>
      </c>
      <c r="BC8" s="13">
        <f t="shared" si="7"/>
        <v>236879.04</v>
      </c>
      <c r="BD8" s="13">
        <f t="shared" si="7"/>
        <v>211311.76</v>
      </c>
      <c r="BE8" s="13">
        <f t="shared" si="7"/>
        <v>632126.02</v>
      </c>
      <c r="BF8" s="13">
        <f t="shared" si="7"/>
        <v>819361.03999997955</v>
      </c>
      <c r="BG8" s="13">
        <f t="shared" si="7"/>
        <v>800882.24</v>
      </c>
      <c r="BH8" s="13">
        <f t="shared" si="7"/>
        <v>894709.46</v>
      </c>
      <c r="BI8" s="13">
        <f t="shared" si="7"/>
        <v>873663.5</v>
      </c>
      <c r="BJ8" s="13">
        <f t="shared" si="7"/>
        <v>833602.43</v>
      </c>
      <c r="BK8" s="13">
        <f t="shared" si="7"/>
        <v>693450.75</v>
      </c>
      <c r="BL8" s="13">
        <f t="shared" si="7"/>
        <v>482279.55</v>
      </c>
      <c r="BM8" s="13">
        <f t="shared" si="7"/>
        <v>354747.50999999995</v>
      </c>
      <c r="BN8" s="13">
        <f t="shared" si="7"/>
        <v>240184.31</v>
      </c>
      <c r="BO8" s="13">
        <f t="shared" si="7"/>
        <v>275732.03000000335</v>
      </c>
      <c r="BP8" s="13">
        <f t="shared" si="7"/>
        <v>274540.08000000461</v>
      </c>
      <c r="BQ8" s="13">
        <f t="shared" ref="BQ8:EB8" si="8">BQ6+BQ7</f>
        <v>473898.72999998741</v>
      </c>
      <c r="BR8" s="13">
        <f t="shared" si="8"/>
        <v>756037.48000002885</v>
      </c>
      <c r="BS8" s="13">
        <f t="shared" si="8"/>
        <v>869690.29999997769</v>
      </c>
      <c r="BT8" s="13">
        <f t="shared" si="8"/>
        <v>709602.78999998479</v>
      </c>
      <c r="BU8" s="13">
        <f t="shared" si="8"/>
        <v>827544.41999998793</v>
      </c>
      <c r="BV8" s="13">
        <f t="shared" si="8"/>
        <v>866467.17</v>
      </c>
      <c r="BW8" s="13">
        <f t="shared" si="8"/>
        <v>685173.47000000009</v>
      </c>
      <c r="BX8" s="13">
        <f t="shared" si="8"/>
        <v>521283.06999999995</v>
      </c>
      <c r="BY8" s="13">
        <f t="shared" si="8"/>
        <v>346512.13</v>
      </c>
      <c r="BZ8" s="13">
        <f t="shared" si="8"/>
        <v>212982.35000000003</v>
      </c>
      <c r="CA8" s="13">
        <f t="shared" si="8"/>
        <v>273184.62</v>
      </c>
      <c r="CB8" s="13">
        <f t="shared" si="8"/>
        <v>315934.34999999998</v>
      </c>
      <c r="CC8" s="13">
        <f t="shared" si="8"/>
        <v>442925.27</v>
      </c>
      <c r="CD8" s="13">
        <f t="shared" si="8"/>
        <v>677192.54</v>
      </c>
      <c r="CE8" s="13">
        <f t="shared" si="8"/>
        <v>613848.07000000007</v>
      </c>
      <c r="CF8" s="13">
        <f t="shared" si="8"/>
        <v>750786.55</v>
      </c>
      <c r="CG8" s="13">
        <f t="shared" si="8"/>
        <v>705039.48</v>
      </c>
      <c r="CH8" s="13">
        <f t="shared" si="8"/>
        <v>700290</v>
      </c>
      <c r="CI8" s="13">
        <f t="shared" si="8"/>
        <v>536241.12</v>
      </c>
      <c r="CJ8" s="13">
        <f t="shared" si="8"/>
        <v>426467.71</v>
      </c>
      <c r="CK8" s="13">
        <f t="shared" si="8"/>
        <v>337172.52</v>
      </c>
      <c r="CL8" s="13">
        <f t="shared" si="8"/>
        <v>227316.24</v>
      </c>
      <c r="CM8" s="13">
        <f t="shared" si="8"/>
        <v>190762.11000000002</v>
      </c>
      <c r="CN8" s="13">
        <f t="shared" si="8"/>
        <v>356801.72938459524</v>
      </c>
      <c r="CO8" s="13">
        <f t="shared" si="8"/>
        <v>406921.37163758033</v>
      </c>
      <c r="CP8" s="13">
        <f t="shared" si="8"/>
        <v>574669</v>
      </c>
      <c r="CQ8" s="13">
        <f t="shared" si="8"/>
        <v>605591.77</v>
      </c>
      <c r="CR8" s="13">
        <f t="shared" si="8"/>
        <v>724384.02354402991</v>
      </c>
      <c r="CS8" s="13">
        <f t="shared" si="8"/>
        <v>679971.13</v>
      </c>
      <c r="CT8" s="13">
        <f t="shared" si="8"/>
        <v>666712.17000000004</v>
      </c>
      <c r="CU8" s="13">
        <f t="shared" si="8"/>
        <v>565055.39</v>
      </c>
      <c r="CV8" s="13">
        <f t="shared" si="8"/>
        <v>447311.91000000003</v>
      </c>
      <c r="CW8" s="13">
        <f t="shared" si="8"/>
        <v>322569</v>
      </c>
      <c r="CX8" s="13">
        <f t="shared" si="8"/>
        <v>214813.17</v>
      </c>
      <c r="CY8" s="13">
        <f t="shared" si="8"/>
        <v>303360.47000000003</v>
      </c>
      <c r="CZ8" s="13">
        <f t="shared" si="8"/>
        <v>289418.94</v>
      </c>
      <c r="DA8" s="13">
        <f t="shared" si="8"/>
        <v>428129.49</v>
      </c>
      <c r="DB8" s="13">
        <f t="shared" si="8"/>
        <v>594920.42000000004</v>
      </c>
      <c r="DC8" s="13">
        <f t="shared" si="8"/>
        <v>624313.29999999993</v>
      </c>
      <c r="DD8" s="13">
        <f t="shared" si="8"/>
        <v>704930.99</v>
      </c>
      <c r="DE8" s="13">
        <f t="shared" si="8"/>
        <v>752206.70000000007</v>
      </c>
      <c r="DF8" s="13">
        <f t="shared" si="8"/>
        <v>572824.25999999989</v>
      </c>
      <c r="DG8" s="13">
        <f t="shared" si="8"/>
        <v>445149.39999999997</v>
      </c>
      <c r="DH8" s="13">
        <f t="shared" si="8"/>
        <v>345023.01</v>
      </c>
      <c r="DI8" s="13">
        <f t="shared" si="8"/>
        <v>253194.96</v>
      </c>
      <c r="DJ8" s="13">
        <f t="shared" si="8"/>
        <v>233055.59999999998</v>
      </c>
      <c r="DK8" s="13">
        <f t="shared" si="8"/>
        <v>280568.37</v>
      </c>
      <c r="DL8" s="13">
        <f t="shared" si="8"/>
        <v>329133.49</v>
      </c>
      <c r="DM8" s="13">
        <f t="shared" si="8"/>
        <v>449056.11</v>
      </c>
      <c r="DN8" s="13">
        <f t="shared" si="8"/>
        <v>583137.34000000008</v>
      </c>
      <c r="DO8" s="13">
        <f t="shared" si="8"/>
        <v>581052.08000000007</v>
      </c>
      <c r="DP8" s="13">
        <f t="shared" si="8"/>
        <v>645761.1</v>
      </c>
      <c r="DQ8" s="13">
        <f t="shared" si="8"/>
        <v>658758.29</v>
      </c>
      <c r="DR8" s="13">
        <f t="shared" si="8"/>
        <v>598447.25</v>
      </c>
      <c r="DS8" s="13">
        <f t="shared" si="8"/>
        <v>469928.21</v>
      </c>
      <c r="DT8" s="13">
        <f t="shared" si="8"/>
        <v>333479.89</v>
      </c>
      <c r="DU8" s="13">
        <f t="shared" si="8"/>
        <v>285828.58</v>
      </c>
      <c r="DV8" s="13">
        <f t="shared" si="8"/>
        <v>185148.12</v>
      </c>
      <c r="DW8" s="13">
        <f t="shared" si="8"/>
        <v>260373.49</v>
      </c>
      <c r="DX8" s="13">
        <f t="shared" si="8"/>
        <v>307086.67000000004</v>
      </c>
      <c r="DY8" s="13">
        <f t="shared" si="8"/>
        <v>333065.75749462558</v>
      </c>
      <c r="DZ8" s="13">
        <f t="shared" si="8"/>
        <v>466715.75749462558</v>
      </c>
      <c r="EA8" s="13">
        <f t="shared" si="8"/>
        <v>524648.24749462551</v>
      </c>
      <c r="EB8" s="13">
        <f t="shared" si="8"/>
        <v>621578.38749462552</v>
      </c>
      <c r="EC8" s="13">
        <f t="shared" ref="EC8:GN8" si="9">EC6+EC7</f>
        <v>604106.16749462555</v>
      </c>
      <c r="ED8" s="13">
        <f t="shared" si="9"/>
        <v>586791.75749462552</v>
      </c>
      <c r="EE8" s="13">
        <f t="shared" si="9"/>
        <v>526933.32749462558</v>
      </c>
      <c r="EF8" s="13">
        <f t="shared" si="9"/>
        <v>438041.75749462558</v>
      </c>
      <c r="EG8" s="13">
        <f t="shared" si="9"/>
        <v>350259.24749462557</v>
      </c>
      <c r="EH8" s="13">
        <f t="shared" si="9"/>
        <v>208246.25404480001</v>
      </c>
      <c r="EI8" s="13">
        <f t="shared" si="9"/>
        <v>186619.25404480001</v>
      </c>
      <c r="EJ8" s="13">
        <f t="shared" si="9"/>
        <v>232036.97404480001</v>
      </c>
      <c r="EK8" s="13">
        <f t="shared" si="9"/>
        <v>280660.25404480001</v>
      </c>
      <c r="EL8" s="13">
        <f t="shared" si="9"/>
        <v>387870.64404480002</v>
      </c>
      <c r="EM8" s="13">
        <f t="shared" si="9"/>
        <v>427867.41404479998</v>
      </c>
      <c r="EN8" s="13">
        <f t="shared" si="9"/>
        <v>498910.47404479998</v>
      </c>
      <c r="EO8" s="13">
        <f t="shared" si="9"/>
        <v>481180.69404480001</v>
      </c>
      <c r="EP8" s="13">
        <f t="shared" si="9"/>
        <v>470283.61404479999</v>
      </c>
      <c r="EQ8" s="13">
        <f t="shared" si="9"/>
        <v>427194.79471465026</v>
      </c>
      <c r="ER8" s="13">
        <f t="shared" si="9"/>
        <v>359251.72471465025</v>
      </c>
      <c r="ES8" s="13">
        <f t="shared" si="9"/>
        <v>296431.60471465025</v>
      </c>
      <c r="ET8" s="13">
        <f t="shared" si="9"/>
        <v>189171.43471465024</v>
      </c>
      <c r="EU8" s="13">
        <f t="shared" si="9"/>
        <v>170764.61471465026</v>
      </c>
      <c r="EV8" s="13">
        <f t="shared" si="9"/>
        <v>210975.72471465025</v>
      </c>
      <c r="EW8" s="13">
        <f t="shared" si="9"/>
        <v>254275.72471465025</v>
      </c>
      <c r="EX8" s="13">
        <f t="shared" si="9"/>
        <v>345991.25471465028</v>
      </c>
      <c r="EY8" s="13">
        <f t="shared" si="9"/>
        <v>383852.98471465026</v>
      </c>
      <c r="EZ8" s="13">
        <f t="shared" si="9"/>
        <v>444999.37471465021</v>
      </c>
      <c r="FA8" s="13">
        <f t="shared" si="9"/>
        <v>426769.12471465027</v>
      </c>
      <c r="FB8" s="13">
        <f t="shared" si="9"/>
        <v>416356.72471465025</v>
      </c>
      <c r="FC8" s="13">
        <f t="shared" si="9"/>
        <v>384111.40422122879</v>
      </c>
      <c r="FD8" s="13">
        <f t="shared" si="9"/>
        <v>323449.75422122882</v>
      </c>
      <c r="FE8" s="13">
        <f t="shared" si="9"/>
        <v>260389.39422122881</v>
      </c>
      <c r="FF8" s="13">
        <f t="shared" si="9"/>
        <v>143954.40422122879</v>
      </c>
      <c r="FG8" s="13">
        <f t="shared" si="9"/>
        <v>129426.2442212288</v>
      </c>
      <c r="FH8" s="13">
        <f t="shared" si="9"/>
        <v>152230.92422122881</v>
      </c>
      <c r="FI8" s="13">
        <f t="shared" si="9"/>
        <v>171331.7542212288</v>
      </c>
      <c r="FJ8" s="13">
        <f t="shared" si="9"/>
        <v>237670.7542212288</v>
      </c>
      <c r="FK8" s="13">
        <f t="shared" si="9"/>
        <v>265066.14422122878</v>
      </c>
      <c r="FL8" s="13">
        <f t="shared" si="9"/>
        <v>312805.4742212288</v>
      </c>
      <c r="FM8" s="13">
        <f t="shared" si="9"/>
        <v>304252.75422122882</v>
      </c>
      <c r="FN8" s="13">
        <f t="shared" si="9"/>
        <v>299758.68422122882</v>
      </c>
      <c r="FO8" s="13">
        <f t="shared" si="9"/>
        <v>273364.83785451553</v>
      </c>
      <c r="FP8" s="13">
        <f t="shared" si="9"/>
        <v>231290.53785451551</v>
      </c>
      <c r="FQ8" s="13">
        <f t="shared" si="9"/>
        <v>190008.81785451551</v>
      </c>
      <c r="FR8" s="13">
        <f t="shared" si="9"/>
        <v>123398.53785451551</v>
      </c>
      <c r="FS8" s="13">
        <f t="shared" si="9"/>
        <v>111734.53785451551</v>
      </c>
      <c r="FT8" s="13">
        <f t="shared" si="9"/>
        <v>135816.8078545155</v>
      </c>
      <c r="FU8" s="13">
        <f t="shared" si="9"/>
        <v>156203.53785451551</v>
      </c>
      <c r="FV8" s="13">
        <f t="shared" si="9"/>
        <v>219140.53785451551</v>
      </c>
      <c r="FW8" s="13">
        <f t="shared" si="9"/>
        <v>233518.95785451549</v>
      </c>
      <c r="FX8" s="13">
        <f t="shared" si="9"/>
        <v>111691.73785451551</v>
      </c>
      <c r="FY8" s="13">
        <f t="shared" si="9"/>
        <v>83060.537854515511</v>
      </c>
      <c r="FZ8" s="13">
        <f t="shared" si="9"/>
        <v>56573.537854515511</v>
      </c>
      <c r="GA8" s="13">
        <f t="shared" si="9"/>
        <v>48387.597416883087</v>
      </c>
      <c r="GB8" s="13">
        <f t="shared" si="9"/>
        <v>41592.087416883085</v>
      </c>
      <c r="GC8" s="13">
        <f t="shared" si="9"/>
        <v>35285.857416883089</v>
      </c>
      <c r="GD8" s="13">
        <f t="shared" si="9"/>
        <v>10974.087416883085</v>
      </c>
      <c r="GE8" s="13">
        <f t="shared" si="9"/>
        <v>9759.0874168830851</v>
      </c>
      <c r="GF8" s="13">
        <f t="shared" si="9"/>
        <v>11607.547416883086</v>
      </c>
      <c r="GG8" s="13">
        <f t="shared" si="9"/>
        <v>14619.087416883085</v>
      </c>
      <c r="GH8" s="13">
        <f t="shared" si="9"/>
        <v>20451.087416883085</v>
      </c>
      <c r="GI8" s="13">
        <f t="shared" si="9"/>
        <v>23729.807416883086</v>
      </c>
      <c r="GJ8" s="13">
        <f t="shared" si="9"/>
        <v>4269.4574168830859</v>
      </c>
      <c r="GK8" s="13">
        <f t="shared" si="9"/>
        <v>2226.087416883086</v>
      </c>
      <c r="GL8" s="13">
        <f t="shared" si="9"/>
        <v>2226.087416883086</v>
      </c>
      <c r="GM8" s="13">
        <f t="shared" si="9"/>
        <v>719.6948771869038</v>
      </c>
      <c r="GN8" s="13">
        <f t="shared" si="9"/>
        <v>713.12487718690375</v>
      </c>
      <c r="GO8" s="13">
        <f t="shared" ref="GO8:HW8" si="10">GO6+GO7</f>
        <v>713.12487718690375</v>
      </c>
      <c r="GP8" s="13">
        <f t="shared" si="10"/>
        <v>713.12487718690375</v>
      </c>
      <c r="GQ8" s="13">
        <f t="shared" si="10"/>
        <v>713.12487718690375</v>
      </c>
      <c r="GR8" s="13">
        <f t="shared" si="10"/>
        <v>713.12487718690375</v>
      </c>
      <c r="GS8" s="13">
        <f t="shared" si="10"/>
        <v>713.12487718690375</v>
      </c>
      <c r="GT8" s="13">
        <f t="shared" si="10"/>
        <v>713.12487718690375</v>
      </c>
      <c r="GU8" s="13">
        <f t="shared" si="10"/>
        <v>713.12487718690375</v>
      </c>
      <c r="GV8" s="13">
        <f t="shared" si="10"/>
        <v>713.12487718690375</v>
      </c>
      <c r="GW8" s="13">
        <f t="shared" si="10"/>
        <v>713.12487718690375</v>
      </c>
      <c r="GX8" s="13">
        <f t="shared" si="10"/>
        <v>713.12487718690375</v>
      </c>
      <c r="GY8" s="13">
        <f t="shared" si="10"/>
        <v>85.881662661313726</v>
      </c>
      <c r="GZ8" s="13">
        <f t="shared" si="10"/>
        <v>85.881662661313726</v>
      </c>
      <c r="HA8" s="13">
        <f t="shared" si="10"/>
        <v>85.881662661313726</v>
      </c>
      <c r="HB8" s="13">
        <f t="shared" si="10"/>
        <v>85.881662661313726</v>
      </c>
      <c r="HC8" s="13">
        <f t="shared" si="10"/>
        <v>85.881662661313726</v>
      </c>
      <c r="HD8" s="13">
        <f t="shared" si="10"/>
        <v>85.881662661313726</v>
      </c>
      <c r="HE8" s="13">
        <f t="shared" si="10"/>
        <v>85.881662661313726</v>
      </c>
      <c r="HF8" s="13">
        <f t="shared" si="10"/>
        <v>85.881662661313726</v>
      </c>
      <c r="HG8" s="13">
        <f t="shared" si="10"/>
        <v>85.881662661313726</v>
      </c>
      <c r="HH8" s="13">
        <f t="shared" si="10"/>
        <v>85.881662661313726</v>
      </c>
      <c r="HI8" s="13">
        <f t="shared" si="10"/>
        <v>85.881662661313726</v>
      </c>
      <c r="HJ8" s="13">
        <f t="shared" si="10"/>
        <v>85.881662661313726</v>
      </c>
      <c r="HK8" s="13">
        <f t="shared" si="10"/>
        <v>0</v>
      </c>
      <c r="HL8" s="13">
        <f t="shared" si="10"/>
        <v>0</v>
      </c>
      <c r="HM8" s="13">
        <f t="shared" si="10"/>
        <v>0</v>
      </c>
      <c r="HN8" s="13">
        <f t="shared" si="10"/>
        <v>0</v>
      </c>
      <c r="HO8" s="13">
        <f t="shared" si="10"/>
        <v>0</v>
      </c>
      <c r="HP8" s="13">
        <f t="shared" si="10"/>
        <v>0</v>
      </c>
      <c r="HQ8" s="13">
        <f t="shared" si="10"/>
        <v>0</v>
      </c>
      <c r="HR8" s="13">
        <f t="shared" si="10"/>
        <v>0</v>
      </c>
      <c r="HS8" s="13">
        <f t="shared" si="10"/>
        <v>0</v>
      </c>
      <c r="HT8" s="13">
        <f t="shared" si="10"/>
        <v>0</v>
      </c>
      <c r="HU8" s="13">
        <f t="shared" si="10"/>
        <v>0</v>
      </c>
      <c r="HV8" s="13">
        <f t="shared" si="10"/>
        <v>0</v>
      </c>
      <c r="HW8" s="13">
        <f t="shared" si="10"/>
        <v>0</v>
      </c>
      <c r="HX8" s="13"/>
      <c r="HY8" s="13">
        <f t="shared" si="5"/>
        <v>190689.31999999998</v>
      </c>
      <c r="HZ8" s="13">
        <f t="shared" si="5"/>
        <v>452763.89999999997</v>
      </c>
      <c r="IA8" s="13">
        <f t="shared" si="5"/>
        <v>972124.27999999991</v>
      </c>
      <c r="IB8" s="13">
        <f t="shared" si="5"/>
        <v>4144545.0300000003</v>
      </c>
      <c r="IC8" s="13">
        <f t="shared" si="5"/>
        <v>7160366.0199999996</v>
      </c>
      <c r="ID8" s="13">
        <f t="shared" si="5"/>
        <v>7017698.7099999785</v>
      </c>
      <c r="IE8" s="13">
        <f t="shared" si="5"/>
        <v>6846665.9799999744</v>
      </c>
      <c r="IF8" s="13">
        <f t="shared" si="5"/>
        <v>5992064.5800000001</v>
      </c>
      <c r="IG8" s="13">
        <f t="shared" si="5"/>
        <v>5768065.8445662055</v>
      </c>
      <c r="IH8" s="13">
        <f t="shared" si="5"/>
        <v>5528285.1100000003</v>
      </c>
      <c r="II8" s="13">
        <f t="shared" si="6"/>
        <v>5448206.3100000005</v>
      </c>
      <c r="IJ8" s="13">
        <f t="shared" si="6"/>
        <v>5204748.6874516308</v>
      </c>
      <c r="IK8" s="13">
        <f t="shared" si="6"/>
        <v>4256553.7005471503</v>
      </c>
      <c r="IL8" s="13">
        <f t="shared" si="6"/>
        <v>3811107.5150955394</v>
      </c>
      <c r="IM8" s="13">
        <f t="shared" si="6"/>
        <v>2711161.3315546056</v>
      </c>
      <c r="IN8" s="13">
        <f t="shared" si="6"/>
        <v>1356404.2729412888</v>
      </c>
      <c r="IO8" s="13">
        <f t="shared" si="6"/>
        <v>102008.2813835085</v>
      </c>
      <c r="IP8" s="13">
        <f t="shared" si="6"/>
        <v>6675.7688826660751</v>
      </c>
      <c r="IQ8" s="13">
        <f t="shared" si="6"/>
        <v>772.93496395182353</v>
      </c>
      <c r="IR8" s="13">
        <f t="shared" si="6"/>
        <v>0</v>
      </c>
    </row>
    <row r="9" spans="1:252" ht="15" customHeight="1" x14ac:dyDescent="0.2">
      <c r="B9" s="19" t="s">
        <v>41</v>
      </c>
      <c r="D9" s="7">
        <f t="shared" ref="D9:BO9" si="11">D4-D8</f>
        <v>190750.70020467503</v>
      </c>
      <c r="E9" s="7">
        <f t="shared" si="11"/>
        <v>239382.78857674485</v>
      </c>
      <c r="F9" s="7">
        <f t="shared" si="11"/>
        <v>413292.01370451029</v>
      </c>
      <c r="G9" s="7">
        <f t="shared" si="11"/>
        <v>-64282.128471789314</v>
      </c>
      <c r="H9" s="7">
        <f t="shared" si="11"/>
        <v>444631.65128641191</v>
      </c>
      <c r="I9" s="7">
        <f t="shared" si="11"/>
        <v>450111.66366200853</v>
      </c>
      <c r="J9" s="7">
        <f t="shared" si="11"/>
        <v>488527.49197582999</v>
      </c>
      <c r="K9" s="7">
        <f t="shared" si="11"/>
        <v>496561.80221398739</v>
      </c>
      <c r="L9" s="7">
        <f t="shared" si="11"/>
        <v>-155078.0255038754</v>
      </c>
      <c r="M9" s="7">
        <f t="shared" si="11"/>
        <v>524255.36511668912</v>
      </c>
      <c r="N9" s="7">
        <f t="shared" si="11"/>
        <v>513804.56222801964</v>
      </c>
      <c r="O9" s="7">
        <f t="shared" si="11"/>
        <v>537736.61582183605</v>
      </c>
      <c r="P9" s="7">
        <f t="shared" si="11"/>
        <v>134756.89390024531</v>
      </c>
      <c r="Q9" s="7">
        <f t="shared" si="11"/>
        <v>542111.30462157342</v>
      </c>
      <c r="R9" s="7">
        <f t="shared" si="11"/>
        <v>619251.86949785752</v>
      </c>
      <c r="S9" s="7">
        <f t="shared" si="11"/>
        <v>570139.05908041354</v>
      </c>
      <c r="T9" s="7">
        <f t="shared" si="11"/>
        <v>679902.02389458194</v>
      </c>
      <c r="U9" s="7">
        <f t="shared" si="11"/>
        <v>330163.3612532324</v>
      </c>
      <c r="V9" s="7">
        <f t="shared" si="11"/>
        <v>678689.29819207126</v>
      </c>
      <c r="W9" s="7">
        <f t="shared" si="11"/>
        <v>663058.38763609738</v>
      </c>
      <c r="X9" s="7">
        <f t="shared" si="11"/>
        <v>1453545.4195649666</v>
      </c>
      <c r="Y9" s="7">
        <f t="shared" si="11"/>
        <v>950877.75037158665</v>
      </c>
      <c r="Z9" s="7">
        <f t="shared" si="11"/>
        <v>651821.05140032526</v>
      </c>
      <c r="AA9" s="7">
        <f t="shared" si="11"/>
        <v>705204.18237589207</v>
      </c>
      <c r="AB9" s="7">
        <f t="shared" si="11"/>
        <v>3311430.4883792759</v>
      </c>
      <c r="AC9" s="7">
        <f t="shared" si="11"/>
        <v>676016.53564114717</v>
      </c>
      <c r="AD9" s="7">
        <f t="shared" si="11"/>
        <v>706646.94333427656</v>
      </c>
      <c r="AE9" s="7">
        <f t="shared" si="11"/>
        <v>1730574.44995907</v>
      </c>
      <c r="AF9" s="7">
        <f t="shared" si="11"/>
        <v>902428.76440827968</v>
      </c>
      <c r="AG9" s="7">
        <f t="shared" si="11"/>
        <v>675194.12463584775</v>
      </c>
      <c r="AH9" s="7">
        <f t="shared" si="11"/>
        <v>1867806.3845214753</v>
      </c>
      <c r="AI9" s="7">
        <f t="shared" si="11"/>
        <v>662248.097928409</v>
      </c>
      <c r="AJ9" s="7">
        <f t="shared" si="11"/>
        <v>1820676.501223464</v>
      </c>
      <c r="AK9" s="7">
        <f t="shared" si="11"/>
        <v>670126.46381036355</v>
      </c>
      <c r="AL9" s="7">
        <f t="shared" si="11"/>
        <v>650218.83266837453</v>
      </c>
      <c r="AM9" s="7">
        <f t="shared" si="11"/>
        <v>2812851.7385602589</v>
      </c>
      <c r="AN9" s="7">
        <f t="shared" si="11"/>
        <v>629002.31289371499</v>
      </c>
      <c r="AO9" s="7">
        <f t="shared" si="11"/>
        <v>652434.44637154602</v>
      </c>
      <c r="AP9" s="7">
        <f t="shared" si="11"/>
        <v>656090.41951641557</v>
      </c>
      <c r="AQ9" s="7">
        <f t="shared" si="11"/>
        <v>596091.45357315056</v>
      </c>
      <c r="AR9" s="7">
        <f t="shared" si="11"/>
        <v>1617363.084351206</v>
      </c>
      <c r="AS9" s="7">
        <f t="shared" si="11"/>
        <v>629305.47547470429</v>
      </c>
      <c r="AT9" s="7">
        <f t="shared" si="11"/>
        <v>843359.90617434029</v>
      </c>
      <c r="AU9" s="7">
        <f t="shared" si="11"/>
        <v>621169.05391249422</v>
      </c>
      <c r="AV9" s="7">
        <f t="shared" si="11"/>
        <v>975956.35575910099</v>
      </c>
      <c r="AW9" s="7">
        <f t="shared" si="11"/>
        <v>627286.16869988944</v>
      </c>
      <c r="AX9" s="7">
        <f t="shared" si="11"/>
        <v>605442.63512270898</v>
      </c>
      <c r="AY9" s="7">
        <f t="shared" si="11"/>
        <v>1035893.7214114302</v>
      </c>
      <c r="AZ9" s="7">
        <f t="shared" si="11"/>
        <v>588355.54328637198</v>
      </c>
      <c r="BA9" s="7">
        <f t="shared" si="11"/>
        <v>795333.84217357938</v>
      </c>
      <c r="BB9" s="7">
        <f t="shared" si="11"/>
        <v>601904.33358328324</v>
      </c>
      <c r="BC9" s="7">
        <f t="shared" si="11"/>
        <v>547055.70437355584</v>
      </c>
      <c r="BD9" s="7">
        <f t="shared" si="11"/>
        <v>609368.13408967829</v>
      </c>
      <c r="BE9" s="7">
        <f t="shared" si="11"/>
        <v>586261.48843540112</v>
      </c>
      <c r="BF9" s="7">
        <f t="shared" si="11"/>
        <v>605063.47516241181</v>
      </c>
      <c r="BG9" s="7">
        <f t="shared" si="11"/>
        <v>530844.90526810265</v>
      </c>
      <c r="BH9" s="7">
        <f t="shared" si="11"/>
        <v>632982.43560336251</v>
      </c>
      <c r="BI9" s="7">
        <f t="shared" si="11"/>
        <v>582907.30995005835</v>
      </c>
      <c r="BJ9" s="7">
        <f t="shared" si="11"/>
        <v>561412.99149631534</v>
      </c>
      <c r="BK9" s="7">
        <f t="shared" si="11"/>
        <v>545543.23287258786</v>
      </c>
      <c r="BL9" s="7">
        <f t="shared" si="11"/>
        <v>542979.17516782694</v>
      </c>
      <c r="BM9" s="7">
        <f t="shared" si="11"/>
        <v>450273.55470479425</v>
      </c>
      <c r="BN9" s="7">
        <f t="shared" si="11"/>
        <v>556819.31971241022</v>
      </c>
      <c r="BO9" s="7">
        <f t="shared" si="11"/>
        <v>504622.53201344394</v>
      </c>
      <c r="BP9" s="7">
        <f t="shared" ref="BP9:EA9" si="12">BP4-BP8</f>
        <v>467181.2263690884</v>
      </c>
      <c r="BQ9" s="7">
        <f t="shared" si="12"/>
        <v>540476.73478184501</v>
      </c>
      <c r="BR9" s="7">
        <f t="shared" si="12"/>
        <v>558974.28257361311</v>
      </c>
      <c r="BS9" s="7">
        <f t="shared" si="12"/>
        <v>274439.90608060337</v>
      </c>
      <c r="BT9" s="7">
        <f t="shared" si="12"/>
        <v>366105.57524206012</v>
      </c>
      <c r="BU9" s="7">
        <f t="shared" si="12"/>
        <v>536143.57655880868</v>
      </c>
      <c r="BV9" s="7">
        <f t="shared" si="12"/>
        <v>516155.49151780584</v>
      </c>
      <c r="BW9" s="7">
        <f t="shared" si="12"/>
        <v>88923.325291126617</v>
      </c>
      <c r="BX9" s="7">
        <f t="shared" si="12"/>
        <v>495706.69127436366</v>
      </c>
      <c r="BY9" s="7">
        <f t="shared" si="12"/>
        <v>192346.18265669583</v>
      </c>
      <c r="BZ9" s="7">
        <f t="shared" si="12"/>
        <v>505793.36491663981</v>
      </c>
      <c r="CA9" s="7">
        <f t="shared" si="12"/>
        <v>475226.20421319618</v>
      </c>
      <c r="CB9" s="7">
        <f t="shared" si="12"/>
        <v>272218.51105842402</v>
      </c>
      <c r="CC9" s="7">
        <f t="shared" si="12"/>
        <v>488841.85635760194</v>
      </c>
      <c r="CD9" s="7">
        <f t="shared" si="12"/>
        <v>505501.62277135439</v>
      </c>
      <c r="CE9" s="7">
        <f t="shared" si="12"/>
        <v>166436.65393968881</v>
      </c>
      <c r="CF9" s="7">
        <f t="shared" si="12"/>
        <v>371111.56467424124</v>
      </c>
      <c r="CG9" s="7">
        <f t="shared" si="12"/>
        <v>475735.49011552148</v>
      </c>
      <c r="CH9" s="7">
        <f t="shared" si="12"/>
        <v>457727.94326852146</v>
      </c>
      <c r="CI9" s="7">
        <f t="shared" si="12"/>
        <v>335866.03954363987</v>
      </c>
      <c r="CJ9" s="7">
        <f t="shared" si="12"/>
        <v>437427.9748568816</v>
      </c>
      <c r="CK9" s="7">
        <f t="shared" si="12"/>
        <v>444006.8095796355</v>
      </c>
      <c r="CL9" s="7">
        <f t="shared" si="12"/>
        <v>444693.20978386316</v>
      </c>
      <c r="CM9" s="7">
        <f t="shared" si="12"/>
        <v>403507.66478974361</v>
      </c>
      <c r="CN9" s="7">
        <f t="shared" si="12"/>
        <v>419156.8264879976</v>
      </c>
      <c r="CO9" s="7">
        <f t="shared" si="12"/>
        <v>428691.97622922075</v>
      </c>
      <c r="CP9" s="7">
        <f t="shared" si="12"/>
        <v>443131.66572318575</v>
      </c>
      <c r="CQ9" s="7">
        <f t="shared" si="12"/>
        <v>290548.38538723229</v>
      </c>
      <c r="CR9" s="7">
        <f t="shared" si="12"/>
        <v>419969.32254867663</v>
      </c>
      <c r="CS9" s="7">
        <f t="shared" si="12"/>
        <v>420469.46917027107</v>
      </c>
      <c r="CT9" s="7">
        <f t="shared" si="12"/>
        <v>404413.98249729828</v>
      </c>
      <c r="CU9" s="7">
        <f t="shared" si="12"/>
        <v>627828.51206350338</v>
      </c>
      <c r="CV9" s="7">
        <f t="shared" si="12"/>
        <v>383908.92008938512</v>
      </c>
      <c r="CW9" s="7">
        <f t="shared" si="12"/>
        <v>406232.65652509709</v>
      </c>
      <c r="CX9" s="7">
        <f t="shared" si="12"/>
        <v>338901.72652529506</v>
      </c>
      <c r="CY9" s="7">
        <f t="shared" si="12"/>
        <v>306675.4825313561</v>
      </c>
      <c r="CZ9" s="7">
        <f t="shared" si="12"/>
        <v>262641.67736177467</v>
      </c>
      <c r="DA9" s="7">
        <f t="shared" si="12"/>
        <v>324321.81731160777</v>
      </c>
      <c r="DB9" s="7">
        <f t="shared" si="12"/>
        <v>334611.02857862343</v>
      </c>
      <c r="DC9" s="7">
        <f t="shared" si="12"/>
        <v>181831.52828498313</v>
      </c>
      <c r="DD9" s="7">
        <f t="shared" si="12"/>
        <v>326194.63722906262</v>
      </c>
      <c r="DE9" s="7">
        <f t="shared" si="12"/>
        <v>312079.0686830316</v>
      </c>
      <c r="DF9" s="7">
        <f t="shared" si="12"/>
        <v>296728.14185784885</v>
      </c>
      <c r="DG9" s="7">
        <f t="shared" si="12"/>
        <v>278176.88071666105</v>
      </c>
      <c r="DH9" s="7">
        <f t="shared" si="12"/>
        <v>280430.16658028553</v>
      </c>
      <c r="DI9" s="7">
        <f t="shared" si="12"/>
        <v>229229.86745520736</v>
      </c>
      <c r="DJ9" s="7">
        <f t="shared" si="12"/>
        <v>284897.36182556004</v>
      </c>
      <c r="DK9" s="7">
        <f t="shared" si="12"/>
        <v>267148.19908584759</v>
      </c>
      <c r="DL9" s="7">
        <f t="shared" si="12"/>
        <v>230119.1598428057</v>
      </c>
      <c r="DM9" s="7">
        <f t="shared" si="12"/>
        <v>272936.83053080214</v>
      </c>
      <c r="DN9" s="7">
        <f t="shared" si="12"/>
        <v>280926.87610828551</v>
      </c>
      <c r="DO9" s="7">
        <f t="shared" si="12"/>
        <v>156068.72167447023</v>
      </c>
      <c r="DP9" s="7">
        <f t="shared" si="12"/>
        <v>216796.59181983292</v>
      </c>
      <c r="DQ9" s="7">
        <f t="shared" si="12"/>
        <v>259935.03117059579</v>
      </c>
      <c r="DR9" s="7">
        <f t="shared" si="12"/>
        <v>246963.64590097114</v>
      </c>
      <c r="DS9" s="7">
        <f t="shared" si="12"/>
        <v>256086.76494614518</v>
      </c>
      <c r="DT9" s="7">
        <f t="shared" si="12"/>
        <v>229562.9519681104</v>
      </c>
      <c r="DU9" s="7">
        <f t="shared" si="12"/>
        <v>205548.15769540059</v>
      </c>
      <c r="DV9" s="7">
        <f t="shared" si="12"/>
        <v>225207.05198892416</v>
      </c>
      <c r="DW9" s="7">
        <f t="shared" si="12"/>
        <v>210500.57775896881</v>
      </c>
      <c r="DX9" s="7">
        <f t="shared" si="12"/>
        <v>164931.25369417039</v>
      </c>
      <c r="DY9" s="7">
        <f t="shared" si="12"/>
        <v>213218.17048799346</v>
      </c>
      <c r="DZ9" s="7">
        <f t="shared" si="12"/>
        <v>212673.34720519959</v>
      </c>
      <c r="EA9" s="7">
        <f t="shared" si="12"/>
        <v>191558.77388165507</v>
      </c>
      <c r="EB9" s="7">
        <f t="shared" ref="EB9:GM9" si="13">EB4-EB8</f>
        <v>200425.78806825343</v>
      </c>
      <c r="EC9" s="7">
        <f t="shared" si="13"/>
        <v>193446.45174083603</v>
      </c>
      <c r="ED9" s="7">
        <f t="shared" si="13"/>
        <v>190136.7304370593</v>
      </c>
      <c r="EE9" s="7">
        <f t="shared" si="13"/>
        <v>187040.09420174907</v>
      </c>
      <c r="EF9" s="7">
        <f t="shared" si="13"/>
        <v>170756.7664879589</v>
      </c>
      <c r="EG9" s="7">
        <f t="shared" si="13"/>
        <v>168738.15549112106</v>
      </c>
      <c r="EH9" s="7">
        <f t="shared" si="13"/>
        <v>160267.05303834024</v>
      </c>
      <c r="EI9" s="7">
        <f t="shared" si="13"/>
        <v>159730.05082184594</v>
      </c>
      <c r="EJ9" s="7">
        <f t="shared" si="13"/>
        <v>160001.11202996681</v>
      </c>
      <c r="EK9" s="7">
        <f t="shared" si="13"/>
        <v>154173.46237407735</v>
      </c>
      <c r="EL9" s="7">
        <f t="shared" si="13"/>
        <v>153516.70235299534</v>
      </c>
      <c r="EM9" s="7">
        <f t="shared" si="13"/>
        <v>151470.37250267342</v>
      </c>
      <c r="EN9" s="7">
        <f t="shared" si="13"/>
        <v>143027.90068989509</v>
      </c>
      <c r="EO9" s="7">
        <f t="shared" si="13"/>
        <v>137289.32884440746</v>
      </c>
      <c r="EP9" s="7">
        <f t="shared" si="13"/>
        <v>134540.3153386928</v>
      </c>
      <c r="EQ9" s="7">
        <f t="shared" si="13"/>
        <v>131937.60458458681</v>
      </c>
      <c r="ER9" s="7">
        <f t="shared" si="13"/>
        <v>118848.18601445534</v>
      </c>
      <c r="ES9" s="7">
        <f t="shared" si="13"/>
        <v>117031.51413459581</v>
      </c>
      <c r="ET9" s="7">
        <f t="shared" si="13"/>
        <v>109948.14016334238</v>
      </c>
      <c r="EU9" s="7">
        <f t="shared" si="13"/>
        <v>109148.84347473976</v>
      </c>
      <c r="EV9" s="7">
        <f t="shared" si="13"/>
        <v>109042.93481879443</v>
      </c>
      <c r="EW9" s="7">
        <f t="shared" si="13"/>
        <v>103580.30175671243</v>
      </c>
      <c r="EX9" s="7">
        <f t="shared" si="13"/>
        <v>102647.62472120556</v>
      </c>
      <c r="EY9" s="7">
        <f t="shared" si="13"/>
        <v>100499.01041610946</v>
      </c>
      <c r="EZ9" s="7">
        <f t="shared" si="13"/>
        <v>92569.090464548091</v>
      </c>
      <c r="FA9" s="7">
        <f t="shared" si="13"/>
        <v>87105.787746739632</v>
      </c>
      <c r="FB9" s="7">
        <f t="shared" si="13"/>
        <v>84344.662518794648</v>
      </c>
      <c r="FC9" s="7">
        <f t="shared" si="13"/>
        <v>81719.333857643825</v>
      </c>
      <c r="FD9" s="7">
        <f t="shared" si="13"/>
        <v>69709.25890312338</v>
      </c>
      <c r="FE9" s="7">
        <f t="shared" si="13"/>
        <v>67710.330767890293</v>
      </c>
      <c r="FF9" s="7">
        <f t="shared" si="13"/>
        <v>60985.415690136957</v>
      </c>
      <c r="FG9" s="7">
        <f t="shared" si="13"/>
        <v>60129.441214904145</v>
      </c>
      <c r="FH9" s="7">
        <f t="shared" si="13"/>
        <v>59847.329309205437</v>
      </c>
      <c r="FI9" s="7">
        <f t="shared" si="13"/>
        <v>55252.913335671299</v>
      </c>
      <c r="FJ9" s="7">
        <f t="shared" si="13"/>
        <v>54490.69817846574</v>
      </c>
      <c r="FK9" s="7">
        <f t="shared" si="13"/>
        <v>52861.217117041175</v>
      </c>
      <c r="FL9" s="7">
        <f t="shared" si="13"/>
        <v>47216.501016602735</v>
      </c>
      <c r="FM9" s="7">
        <f t="shared" si="13"/>
        <v>43241.074201150623</v>
      </c>
      <c r="FN9" s="7">
        <f t="shared" si="13"/>
        <v>41095.599203068472</v>
      </c>
      <c r="FO9" s="7">
        <f t="shared" si="13"/>
        <v>39018.379445698636</v>
      </c>
      <c r="FP9" s="7">
        <f t="shared" si="13"/>
        <v>30284.59874383561</v>
      </c>
      <c r="FQ9" s="7">
        <f t="shared" si="13"/>
        <v>28676.067169095855</v>
      </c>
      <c r="FR9" s="7">
        <f t="shared" si="13"/>
        <v>23672.791587342421</v>
      </c>
      <c r="FS9" s="7">
        <f t="shared" si="13"/>
        <v>22773.468574082217</v>
      </c>
      <c r="FT9" s="7">
        <f t="shared" si="13"/>
        <v>22163.449708821921</v>
      </c>
      <c r="FU9" s="7">
        <f t="shared" si="13"/>
        <v>18141.767228876794</v>
      </c>
      <c r="FV9" s="7">
        <f t="shared" si="13"/>
        <v>17142.020329808205</v>
      </c>
      <c r="FW9" s="7">
        <f t="shared" si="13"/>
        <v>15325.309142794547</v>
      </c>
      <c r="FX9" s="7">
        <f t="shared" si="13"/>
        <v>9873.1374028493592</v>
      </c>
      <c r="FY9" s="7">
        <f t="shared" si="13"/>
        <v>7354.8592494246986</v>
      </c>
      <c r="FZ9" s="7">
        <f t="shared" si="13"/>
        <v>6732.2573081095834</v>
      </c>
      <c r="GA9" s="7">
        <f t="shared" si="13"/>
        <v>6346.323061424664</v>
      </c>
      <c r="GB9" s="7">
        <f t="shared" si="13"/>
        <v>4195.673176547949</v>
      </c>
      <c r="GC9" s="7">
        <f t="shared" si="13"/>
        <v>3908.2137741917686</v>
      </c>
      <c r="GD9" s="7">
        <f t="shared" si="13"/>
        <v>2886.2232825753417</v>
      </c>
      <c r="GE9" s="7">
        <f t="shared" si="13"/>
        <v>2809.4972801095901</v>
      </c>
      <c r="GF9" s="7">
        <f t="shared" si="13"/>
        <v>2792.7247922739716</v>
      </c>
      <c r="GG9" s="7">
        <f t="shared" si="13"/>
        <v>2368.0568305205488</v>
      </c>
      <c r="GH9" s="7">
        <f t="shared" si="13"/>
        <v>2295.0684545753429</v>
      </c>
      <c r="GI9" s="7">
        <f t="shared" si="13"/>
        <v>2151.1772628493054</v>
      </c>
      <c r="GJ9" s="7">
        <f t="shared" si="13"/>
        <v>195.29264230137051</v>
      </c>
      <c r="GK9" s="7">
        <f t="shared" si="13"/>
        <v>17.148486575342304</v>
      </c>
      <c r="GL9" s="7">
        <f t="shared" si="13"/>
        <v>16.59530958904088</v>
      </c>
      <c r="GM9" s="7">
        <f t="shared" si="13"/>
        <v>16.595309589040994</v>
      </c>
      <c r="GN9" s="7">
        <f t="shared" ref="GN9:HW9" si="14">GN4-GN8</f>
        <v>0</v>
      </c>
      <c r="GO9" s="7">
        <f t="shared" si="14"/>
        <v>0</v>
      </c>
      <c r="GP9" s="7">
        <f t="shared" si="14"/>
        <v>0</v>
      </c>
      <c r="GQ9" s="7">
        <f t="shared" si="14"/>
        <v>0</v>
      </c>
      <c r="GR9" s="7">
        <f t="shared" si="14"/>
        <v>0</v>
      </c>
      <c r="GS9" s="7">
        <f t="shared" si="14"/>
        <v>0</v>
      </c>
      <c r="GT9" s="7">
        <f t="shared" si="14"/>
        <v>0</v>
      </c>
      <c r="GU9" s="7">
        <f t="shared" si="14"/>
        <v>0</v>
      </c>
      <c r="GV9" s="7">
        <f t="shared" si="14"/>
        <v>0</v>
      </c>
      <c r="GW9" s="7">
        <f t="shared" si="14"/>
        <v>0</v>
      </c>
      <c r="GX9" s="7">
        <f t="shared" si="14"/>
        <v>0</v>
      </c>
      <c r="GY9" s="7">
        <f t="shared" si="14"/>
        <v>0</v>
      </c>
      <c r="GZ9" s="7">
        <f t="shared" si="14"/>
        <v>0</v>
      </c>
      <c r="HA9" s="7">
        <f t="shared" si="14"/>
        <v>0</v>
      </c>
      <c r="HB9" s="7">
        <f t="shared" si="14"/>
        <v>0</v>
      </c>
      <c r="HC9" s="7">
        <f t="shared" si="14"/>
        <v>0</v>
      </c>
      <c r="HD9" s="7">
        <f t="shared" si="14"/>
        <v>0</v>
      </c>
      <c r="HE9" s="7">
        <f t="shared" si="14"/>
        <v>0</v>
      </c>
      <c r="HF9" s="7">
        <f t="shared" si="14"/>
        <v>0</v>
      </c>
      <c r="HG9" s="7">
        <f t="shared" si="14"/>
        <v>0</v>
      </c>
      <c r="HH9" s="7">
        <f t="shared" si="14"/>
        <v>0</v>
      </c>
      <c r="HI9" s="7">
        <f t="shared" si="14"/>
        <v>0</v>
      </c>
      <c r="HJ9" s="7">
        <f t="shared" si="14"/>
        <v>0</v>
      </c>
      <c r="HK9" s="7">
        <f t="shared" si="14"/>
        <v>0</v>
      </c>
      <c r="HL9" s="7">
        <f t="shared" si="14"/>
        <v>0</v>
      </c>
      <c r="HM9" s="7">
        <f t="shared" si="14"/>
        <v>0</v>
      </c>
      <c r="HN9" s="7">
        <f t="shared" si="14"/>
        <v>0</v>
      </c>
      <c r="HO9" s="7">
        <f t="shared" si="14"/>
        <v>0</v>
      </c>
      <c r="HP9" s="7">
        <f t="shared" si="14"/>
        <v>0</v>
      </c>
      <c r="HQ9" s="7">
        <f t="shared" si="14"/>
        <v>0</v>
      </c>
      <c r="HR9" s="7">
        <f t="shared" si="14"/>
        <v>0</v>
      </c>
      <c r="HS9" s="7">
        <f t="shared" si="14"/>
        <v>0</v>
      </c>
      <c r="HT9" s="7">
        <f t="shared" si="14"/>
        <v>0</v>
      </c>
      <c r="HU9" s="7">
        <f t="shared" si="14"/>
        <v>0</v>
      </c>
      <c r="HV9" s="7">
        <f t="shared" si="14"/>
        <v>0</v>
      </c>
      <c r="HW9" s="7">
        <f t="shared" si="14"/>
        <v>0</v>
      </c>
      <c r="HX9" s="7"/>
      <c r="HY9" s="7">
        <f t="shared" si="5"/>
        <v>967870.10460325587</v>
      </c>
      <c r="HZ9" s="7">
        <f t="shared" si="5"/>
        <v>3788692.5947336112</v>
      </c>
      <c r="IA9" s="7">
        <f t="shared" si="5"/>
        <v>11290099.427287446</v>
      </c>
      <c r="IB9" s="7">
        <f t="shared" si="5"/>
        <v>13780209.06031508</v>
      </c>
      <c r="IC9" s="7">
        <f t="shared" si="5"/>
        <v>9591647.6594553925</v>
      </c>
      <c r="ID9" s="7">
        <f t="shared" si="5"/>
        <v>6796596.7407073788</v>
      </c>
      <c r="IE9" s="7">
        <f t="shared" si="5"/>
        <v>5097894.8440718651</v>
      </c>
      <c r="IF9" s="7">
        <f t="shared" si="5"/>
        <v>4935894.0352953468</v>
      </c>
      <c r="IG9" s="7">
        <f t="shared" si="5"/>
        <v>5092552.5912954751</v>
      </c>
      <c r="IH9" s="7">
        <f t="shared" si="5"/>
        <v>3471822.0231157369</v>
      </c>
      <c r="II9" s="7">
        <f t="shared" si="6"/>
        <v>2906990.292568827</v>
      </c>
      <c r="IJ9" s="7">
        <f t="shared" si="6"/>
        <v>2328633.1614438891</v>
      </c>
      <c r="IK9" s="7">
        <f t="shared" si="6"/>
        <v>1721833.6027265321</v>
      </c>
      <c r="IL9" s="7">
        <f t="shared" si="6"/>
        <v>1118025.3196096439</v>
      </c>
      <c r="IM9" s="7">
        <f t="shared" si="6"/>
        <v>573099.23462487664</v>
      </c>
      <c r="IN9" s="7">
        <f t="shared" si="6"/>
        <v>157629.2705442741</v>
      </c>
      <c r="IO9" s="7">
        <f t="shared" si="6"/>
        <v>15548.379650958896</v>
      </c>
      <c r="IP9" s="7">
        <f t="shared" si="6"/>
        <v>0</v>
      </c>
      <c r="IQ9" s="7">
        <f t="shared" si="6"/>
        <v>0</v>
      </c>
      <c r="IR9" s="7">
        <f t="shared" si="6"/>
        <v>0</v>
      </c>
    </row>
    <row r="10" spans="1:252" x14ac:dyDescent="0.2">
      <c r="B10" s="56" t="s">
        <v>44</v>
      </c>
      <c r="D10" s="8">
        <f>SUMIF(RevReqDetR!$B$12:$B$264,D$1,RevReqDetR!$BM$12:$BM$264)</f>
        <v>0</v>
      </c>
      <c r="E10" s="8">
        <f>SUMIF(RevReqDetR!$B$12:$B$264,E$1,RevReqDetR!$BM$12:$BM$264)</f>
        <v>0</v>
      </c>
      <c r="F10" s="8">
        <f>SUMIF(RevReqDetR!$B$12:$B$264,F$1,RevReqDetR!$BM$12:$BM$264)</f>
        <v>0</v>
      </c>
      <c r="G10" s="8">
        <f>SUMIF(RevReqDetR!$B$12:$B$264,G$1,RevReqDetR!$BM$12:$BM$264)</f>
        <v>451470.6100000001</v>
      </c>
      <c r="H10" s="8">
        <f>SUMIF(RevReqDetR!$B$12:$B$264,H$1,RevReqDetR!$BM$12:$BM$264)</f>
        <v>0</v>
      </c>
      <c r="I10" s="8">
        <f>SUMIF(RevReqDetR!$B$12:$B$264,I$1,RevReqDetR!$BM$12:$BM$264)</f>
        <v>0</v>
      </c>
      <c r="J10" s="8">
        <f>SUMIF(RevReqDetR!$B$12:$B$264,J$1,RevReqDetR!$BM$12:$BM$264)</f>
        <v>0</v>
      </c>
      <c r="K10" s="8">
        <f>SUMIF(RevReqDetR!$B$12:$B$264,K$1,RevReqDetR!$BM$12:$BM$264)</f>
        <v>0</v>
      </c>
      <c r="L10" s="8">
        <f>SUMIF(RevReqDetR!$B$12:$B$264,L$1,RevReqDetR!$BM$12:$BM$264)</f>
        <v>689310.56999999983</v>
      </c>
      <c r="M10" s="8">
        <f>SUMIF(RevReqDetR!$B$12:$B$264,M$1,RevReqDetR!$BM$12:$BM$264)</f>
        <v>0</v>
      </c>
      <c r="N10" s="8">
        <f>SUMIF(RevReqDetR!$B$12:$B$264,N$1,RevReqDetR!$BM$12:$BM$264)</f>
        <v>0</v>
      </c>
      <c r="O10" s="8">
        <f>SUMIF(RevReqDetR!$B$12:$B$264,O$1,RevReqDetR!$BM$12:$BM$264)</f>
        <v>0</v>
      </c>
      <c r="P10" s="8">
        <f>SUMIF(RevReqDetR!$B$12:$B$264,P$1,RevReqDetR!$BM$12:$BM$264)</f>
        <v>358711.62000000023</v>
      </c>
      <c r="Q10" s="8">
        <f>SUMIF(RevReqDetR!$B$12:$B$264,Q$1,RevReqDetR!$BM$12:$BM$264)</f>
        <v>0</v>
      </c>
      <c r="R10" s="8">
        <f>SUMIF(RevReqDetR!$B$12:$B$264,R$1,RevReqDetR!$BM$12:$BM$264)</f>
        <v>0</v>
      </c>
      <c r="S10" s="8">
        <f>SUMIF(RevReqDetR!$B$12:$B$264,S$1,RevReqDetR!$BM$12:$BM$264)</f>
        <v>0</v>
      </c>
      <c r="T10" s="8">
        <f>SUMIF(RevReqDetR!$B$12:$B$264,T$1,RevReqDetR!$BM$12:$BM$264)</f>
        <v>0</v>
      </c>
      <c r="U10" s="8">
        <f>SUMIF(RevReqDetR!$B$12:$B$264,U$1,RevReqDetR!$BM$12:$BM$264)</f>
        <v>345066.10000000003</v>
      </c>
      <c r="V10" s="8">
        <f>SUMIF(RevReqDetR!$B$12:$B$264,V$1,RevReqDetR!$BM$12:$BM$264)</f>
        <v>0</v>
      </c>
      <c r="W10" s="8">
        <f>SUMIF(RevReqDetR!$B$12:$B$264,W$1,RevReqDetR!$BM$12:$BM$264)</f>
        <v>0</v>
      </c>
      <c r="X10" s="8">
        <f>SUMIF(RevReqDetR!$B$12:$B$264,X$1,RevReqDetR!$BM$12:$BM$264)</f>
        <v>-774665.10000000021</v>
      </c>
      <c r="Y10" s="8">
        <f>SUMIF(RevReqDetR!$B$12:$B$264,Y$1,RevReqDetR!$BM$12:$BM$264)</f>
        <v>-289917.47999999992</v>
      </c>
      <c r="Z10" s="8">
        <f>SUMIF(RevReqDetR!$B$12:$B$264,Z$1,RevReqDetR!$BM$12:$BM$264)</f>
        <v>0</v>
      </c>
      <c r="AA10" s="8">
        <f>SUMIF(RevReqDetR!$B$12:$B$264,AA$1,RevReqDetR!$BM$12:$BM$264)</f>
        <v>0</v>
      </c>
      <c r="AB10" s="8">
        <f>SUMIF(RevReqDetR!$B$12:$B$264,AB$1,RevReqDetR!$BM$12:$BM$264)</f>
        <v>-2625460.2400001381</v>
      </c>
      <c r="AC10" s="8">
        <f>SUMIF(RevReqDetR!$B$12:$B$264,AC$1,RevReqDetR!$BM$12:$BM$264)</f>
        <v>0</v>
      </c>
      <c r="AD10" s="8">
        <f>SUMIF(RevReqDetR!$B$12:$B$264,AD$1,RevReqDetR!$BM$12:$BM$264)</f>
        <v>0</v>
      </c>
      <c r="AE10" s="8">
        <f>SUMIF(RevReqDetR!$B$12:$B$264,AE$1,RevReqDetR!$BM$12:$BM$264)</f>
        <v>-1065707.29</v>
      </c>
      <c r="AF10" s="8">
        <f>SUMIF(RevReqDetR!$B$12:$B$264,AF$1,RevReqDetR!$BM$12:$BM$264)</f>
        <v>-208222.62999999998</v>
      </c>
      <c r="AG10" s="8">
        <f>SUMIF(RevReqDetR!$B$12:$B$264,AG$1,RevReqDetR!$BM$12:$BM$264)</f>
        <v>0</v>
      </c>
      <c r="AH10" s="8">
        <f>SUMIF(RevReqDetR!$B$12:$B$264,AH$1,RevReqDetR!$BM$12:$BM$264)</f>
        <v>-1171924.06</v>
      </c>
      <c r="AI10" s="8">
        <f>SUMIF(RevReqDetR!$B$12:$B$264,AI$1,RevReqDetR!$BM$12:$BM$264)</f>
        <v>0</v>
      </c>
      <c r="AJ10" s="8">
        <f>SUMIF(RevReqDetR!$B$12:$B$264,AJ$1,RevReqDetR!$BM$12:$BM$264)</f>
        <v>-1139729.8000000003</v>
      </c>
      <c r="AK10" s="8">
        <f>SUMIF(RevReqDetR!$B$12:$B$264,AK$1,RevReqDetR!$BM$12:$BM$264)</f>
        <v>0</v>
      </c>
      <c r="AL10" s="8">
        <f>SUMIF(RevReqDetR!$B$12:$B$264,AL$1,RevReqDetR!$BM$12:$BM$264)</f>
        <v>0</v>
      </c>
      <c r="AM10" s="8">
        <f>SUMIF(RevReqDetR!$B$12:$B$264,AM$1,RevReqDetR!$BM$12:$BM$264)</f>
        <v>-2145209.71</v>
      </c>
      <c r="AN10" s="8">
        <f>SUMIF(RevReqDetR!$B$12:$B$264,AN$1,RevReqDetR!$BM$12:$BM$264)</f>
        <v>0</v>
      </c>
      <c r="AO10" s="8">
        <f>SUMIF(RevReqDetR!$B$12:$B$264,AO$1,RevReqDetR!$BM$12:$BM$264)</f>
        <v>0</v>
      </c>
      <c r="AP10" s="8">
        <f>SUMIF(RevReqDetR!$B$12:$B$264,AP$1,RevReqDetR!$BM$12:$BM$264)</f>
        <v>0</v>
      </c>
      <c r="AQ10" s="8">
        <f>SUMIF(RevReqDetR!$B$12:$B$264,AQ$1,RevReqDetR!$BM$12:$BM$264)</f>
        <v>0</v>
      </c>
      <c r="AR10" s="8">
        <f>SUMIF(RevReqDetR!$B$12:$B$264,AR$1,RevReqDetR!$BM$12:$BM$264)</f>
        <v>-957875.7699999999</v>
      </c>
      <c r="AS10" s="8">
        <f>SUMIF(RevReqDetR!$B$12:$B$264,AS$1,RevReqDetR!$BM$12:$BM$264)</f>
        <v>0</v>
      </c>
      <c r="AT10" s="8">
        <f>SUMIF(RevReqDetR!$B$12:$B$264,AT$1,RevReqDetR!$BM$12:$BM$264)</f>
        <v>-197082.55000003567</v>
      </c>
      <c r="AU10" s="8">
        <f>SUMIF(RevReqDetR!$B$12:$B$264,AU$1,RevReqDetR!$BM$12:$BM$264)</f>
        <v>0</v>
      </c>
      <c r="AV10" s="8">
        <f>SUMIF(RevReqDetR!$B$12:$B$264,AV$1,RevReqDetR!$BM$12:$BM$264)</f>
        <v>-339100.7699999999</v>
      </c>
      <c r="AW10" s="8">
        <f>SUMIF(RevReqDetR!$B$12:$B$264,AW$1,RevReqDetR!$BM$12:$BM$264)</f>
        <v>0</v>
      </c>
      <c r="AX10" s="8">
        <f>SUMIF(RevReqDetR!$B$12:$B$264,AX$1,RevReqDetR!$BM$12:$BM$264)</f>
        <v>0</v>
      </c>
      <c r="AY10" s="8">
        <f>SUMIF(RevReqDetR!$B$12:$B$264,AY$1,RevReqDetR!$BM$12:$BM$264)</f>
        <v>-415165.47</v>
      </c>
      <c r="AZ10" s="8">
        <f>SUMIF(RevReqDetR!$B$12:$B$264,AZ$1,RevReqDetR!$BM$12:$BM$264)</f>
        <v>0</v>
      </c>
      <c r="BA10" s="8">
        <f>SUMIF(RevReqDetR!$B$12:$B$264,BA$1,RevReqDetR!$BM$12:$BM$264)</f>
        <v>-191806.17000001762</v>
      </c>
      <c r="BB10" s="8">
        <f>SUMIF(RevReqDetR!$B$12:$B$264,BB$1,RevReqDetR!$BM$12:$BM$264)</f>
        <v>0</v>
      </c>
      <c r="BC10" s="8">
        <f>SUMIF(RevReqDetR!$B$12:$B$264,BC$1,RevReqDetR!$BM$12:$BM$264)</f>
        <v>0</v>
      </c>
      <c r="BD10" s="8">
        <f>SUMIF(RevReqDetR!$B$12:$B$264,BD$1,RevReqDetR!$BM$12:$BM$264)</f>
        <v>-1370.2399999772897</v>
      </c>
      <c r="BE10" s="8">
        <f>SUMIF(RevReqDetR!$B$12:$B$264,BE$1,RevReqDetR!$BM$12:$BM$264)</f>
        <v>0</v>
      </c>
      <c r="BF10" s="8">
        <f>SUMIF(RevReqDetR!$B$12:$B$264,BF$1,RevReqDetR!$BM$12:$BM$264)</f>
        <v>0</v>
      </c>
      <c r="BG10" s="8">
        <f>SUMIF(RevReqDetR!$B$12:$B$264,BG$1,RevReqDetR!$BM$12:$BM$264)</f>
        <v>44380.840000065975</v>
      </c>
      <c r="BH10" s="8">
        <f>SUMIF(RevReqDetR!$B$12:$B$264,BH$1,RevReqDetR!$BM$12:$BM$264)</f>
        <v>-44637.049999991374</v>
      </c>
      <c r="BI10" s="8">
        <f>SUMIF(RevReqDetR!$B$12:$B$264,BI$1,RevReqDetR!$BM$12:$BM$264)</f>
        <v>0</v>
      </c>
      <c r="BJ10" s="8">
        <f>SUMIF(RevReqDetR!$B$12:$B$264,BJ$1,RevReqDetR!$BM$12:$BM$264)</f>
        <v>0</v>
      </c>
      <c r="BK10" s="8">
        <f>SUMIF(RevReqDetR!$B$12:$B$264,BK$1,RevReqDetR!$BM$12:$BM$264)</f>
        <v>24225.840000000084</v>
      </c>
      <c r="BL10" s="8">
        <f>SUMIF(RevReqDetR!$B$12:$B$264,BL$1,RevReqDetR!$BM$12:$BM$264)</f>
        <v>0</v>
      </c>
      <c r="BM10" s="8">
        <f>SUMIF(RevReqDetR!$B$12:$B$264,BM$1,RevReqDetR!$BM$12:$BM$264)</f>
        <v>106250.25000000559</v>
      </c>
      <c r="BN10" s="8">
        <f>SUMIF(RevReqDetR!$B$12:$B$264,BN$1,RevReqDetR!$BM$12:$BM$264)</f>
        <v>0</v>
      </c>
      <c r="BO10" s="8">
        <f>SUMIF(RevReqDetR!$B$12:$B$264,BO$1,RevReqDetR!$BM$12:$BM$264)</f>
        <v>0</v>
      </c>
      <c r="BP10" s="8">
        <f>SUMIF(RevReqDetR!$B$12:$B$264,BP$1,RevReqDetR!$BM$12:$BM$264)</f>
        <v>90998.479999999923</v>
      </c>
      <c r="BQ10" s="8">
        <f>SUMIF(RevReqDetR!$B$12:$B$264,BQ$1,RevReqDetR!$BM$12:$BM$264)</f>
        <v>0</v>
      </c>
      <c r="BR10" s="8">
        <f>SUMIF(RevReqDetR!$B$12:$B$264,BR$1,RevReqDetR!$BM$12:$BM$264)</f>
        <v>0</v>
      </c>
      <c r="BS10" s="8">
        <f>SUMIF(RevReqDetR!$B$12:$B$264,BS$1,RevReqDetR!$BM$12:$BM$264)</f>
        <v>257734.949999984</v>
      </c>
      <c r="BT10" s="8">
        <f>SUMIF(RevReqDetR!$B$12:$B$264,BT$1,RevReqDetR!$BM$12:$BM$264)</f>
        <v>173809.57999999996</v>
      </c>
      <c r="BU10" s="8">
        <f>SUMIF(RevReqDetR!$B$12:$B$264,BU$1,RevReqDetR!$BM$12:$BM$264)</f>
        <v>0</v>
      </c>
      <c r="BV10" s="8">
        <f>SUMIF(RevReqDetR!$B$12:$B$264,BV$1,RevReqDetR!$BM$12:$BM$264)</f>
        <v>0</v>
      </c>
      <c r="BW10" s="8">
        <f>SUMIF(RevReqDetR!$B$12:$B$264,BW$1,RevReqDetR!$BM$12:$BM$264)</f>
        <v>432270.34000000032</v>
      </c>
      <c r="BX10" s="8">
        <f>SUMIF(RevReqDetR!$B$12:$B$264,BX$1,RevReqDetR!$BM$12:$BM$264)</f>
        <v>0</v>
      </c>
      <c r="BY10" s="8">
        <f>SUMIF(RevReqDetR!$B$12:$B$264,BY$1,RevReqDetR!$BM$12:$BM$264)</f>
        <v>313602.55999999994</v>
      </c>
      <c r="BZ10" s="8">
        <f>SUMIF(RevReqDetR!$B$12:$B$264,BZ$1,RevReqDetR!$BM$12:$BM$264)</f>
        <v>0</v>
      </c>
      <c r="CA10" s="8">
        <f>SUMIF(RevReqDetR!$B$12:$B$264,CA$1,RevReqDetR!$BM$12:$BM$264)</f>
        <v>0</v>
      </c>
      <c r="CB10" s="8">
        <f>SUMIF(RevReqDetR!$B$12:$B$264,CB$1,RevReqDetR!$BM$12:$BM$264)</f>
        <v>232954.65999999992</v>
      </c>
      <c r="CC10" s="8">
        <f>SUMIF(RevReqDetR!$B$12:$B$264,CC$1,RevReqDetR!$BM$12:$BM$264)</f>
        <v>0</v>
      </c>
      <c r="CD10" s="8">
        <f>SUMIF(RevReqDetR!$B$12:$B$264,CD$1,RevReqDetR!$BM$12:$BM$264)</f>
        <v>0</v>
      </c>
      <c r="CE10" s="8">
        <f>SUMIF(RevReqDetR!$B$12:$B$264,CE$1,RevReqDetR!$BM$12:$BM$264)</f>
        <v>307117.56000000006</v>
      </c>
      <c r="CF10" s="8">
        <f>SUMIF(RevReqDetR!$B$12:$B$264,CF$1,RevReqDetR!$BM$12:$BM$264)</f>
        <v>113894.09999999998</v>
      </c>
      <c r="CG10" s="8">
        <f>SUMIF(RevReqDetR!$B$12:$B$264,CG$1,RevReqDetR!$BM$12:$BM$264)</f>
        <v>0</v>
      </c>
      <c r="CH10" s="8">
        <f>SUMIF(RevReqDetR!$B$12:$B$264,CH$1,RevReqDetR!$BM$12:$BM$264)</f>
        <v>0</v>
      </c>
      <c r="CI10" s="8">
        <f>SUMIF(RevReqDetR!$B$12:$B$264,CI$1,RevReqDetR!$BM$12:$BM$264)</f>
        <v>124209.72999999998</v>
      </c>
      <c r="CJ10" s="8">
        <f>SUMIF(RevReqDetR!$B$12:$B$264,CJ$1,RevReqDetR!$BM$12:$BM$264)</f>
        <v>0</v>
      </c>
      <c r="CK10" s="8">
        <f>SUMIF(RevReqDetR!$B$12:$B$264,CK$1,RevReqDetR!$BM$12:$BM$264)</f>
        <v>934.52000000001863</v>
      </c>
      <c r="CL10" s="8">
        <f>SUMIF(RevReqDetR!$B$12:$B$264,CL$1,RevReqDetR!$BM$12:$BM$264)</f>
        <v>0</v>
      </c>
      <c r="CM10" s="8">
        <f>SUMIF(RevReqDetR!$B$12:$B$264,CM$1,RevReqDetR!$BM$12:$BM$264)</f>
        <v>0</v>
      </c>
      <c r="CN10" s="8">
        <f>SUMIF(RevReqDetR!$B$12:$B$264,CN$1,RevReqDetR!$BM$12:$BM$264)</f>
        <v>26374.400000000023</v>
      </c>
      <c r="CO10" s="8">
        <f>SUMIF(RevReqDetR!$B$12:$B$264,CO$1,RevReqDetR!$BM$12:$BM$264)</f>
        <v>0</v>
      </c>
      <c r="CP10" s="8">
        <f>SUMIF(RevReqDetR!$B$12:$B$264,CP$1,RevReqDetR!$BM$12:$BM$264)</f>
        <v>0</v>
      </c>
      <c r="CQ10" s="8">
        <f>SUMIF(RevReqDetR!$B$12:$B$264,CQ$1,RevReqDetR!$BM$12:$BM$264)</f>
        <v>128453.45999999996</v>
      </c>
      <c r="CR10" s="8">
        <f>SUMIF(RevReqDetR!$B$12:$B$264,CR$1,RevReqDetR!$BM$12:$BM$264)</f>
        <v>6130</v>
      </c>
      <c r="CS10" s="8">
        <f>SUMIF(RevReqDetR!$B$12:$B$264,CS$1,RevReqDetR!$BM$12:$BM$264)</f>
        <v>0</v>
      </c>
      <c r="CT10" s="8">
        <f>SUMIF(RevReqDetR!$B$12:$B$264,CT$1,RevReqDetR!$BM$12:$BM$264)</f>
        <v>0</v>
      </c>
      <c r="CU10" s="8">
        <f>SUMIF(RevReqDetR!$B$12:$B$264,CU$1,RevReqDetR!$BM$12:$BM$264)</f>
        <v>-220305.67999999993</v>
      </c>
      <c r="CV10" s="8">
        <f>SUMIF(RevReqDetR!$B$12:$B$264,CV$1,RevReqDetR!$BM$12:$BM$264)</f>
        <v>0</v>
      </c>
      <c r="CW10" s="8">
        <f>SUMIF(RevReqDetR!$B$12:$B$264,CW$1,RevReqDetR!$BM$12:$BM$264)</f>
        <v>-10254.95999999973</v>
      </c>
      <c r="CX10" s="8">
        <f>SUMIF(RevReqDetR!$B$12:$B$264,CX$1,RevReqDetR!$BM$12:$BM$264)</f>
        <v>0</v>
      </c>
      <c r="CY10" s="8">
        <f>SUMIF(RevReqDetR!$B$12:$B$264,CY$1,RevReqDetR!$BM$12:$BM$264)</f>
        <v>0</v>
      </c>
      <c r="CZ10" s="8">
        <f>SUMIF(RevReqDetR!$B$12:$B$264,CZ$1,RevReqDetR!$BM$12:$BM$264)</f>
        <v>76397.859999999986</v>
      </c>
      <c r="DA10" s="8">
        <f>SUMIF(RevReqDetR!$B$12:$B$264,DA$1,RevReqDetR!$BM$12:$BM$264)</f>
        <v>0</v>
      </c>
      <c r="DB10" s="8">
        <f>SUMIF(RevReqDetR!$B$12:$B$264,DB$1,RevReqDetR!$BM$12:$BM$264)</f>
        <v>0</v>
      </c>
      <c r="DC10" s="8">
        <f>SUMIF(RevReqDetR!$B$12:$B$264,DC$1,RevReqDetR!$BM$12:$BM$264)</f>
        <v>139918.34999999986</v>
      </c>
      <c r="DD10" s="8">
        <f>SUMIF(RevReqDetR!$B$12:$B$264,DD$1,RevReqDetR!$BM$12:$BM$264)</f>
        <v>-4204.8000000000466</v>
      </c>
      <c r="DE10" s="8">
        <f>SUMIF(RevReqDetR!$B$12:$B$264,DE$1,RevReqDetR!$BM$12:$BM$264)</f>
        <v>0</v>
      </c>
      <c r="DF10" s="8">
        <f>SUMIF(RevReqDetR!$B$12:$B$264,DF$1,RevReqDetR!$BM$12:$BM$264)</f>
        <v>0</v>
      </c>
      <c r="DG10" s="8">
        <f>SUMIF(RevReqDetR!$B$12:$B$264,DG$1,RevReqDetR!$BM$12:$BM$264)</f>
        <v>26050.39000000013</v>
      </c>
      <c r="DH10" s="8">
        <f>SUMIF(RevReqDetR!$B$12:$B$264,DH$1,RevReqDetR!$BM$12:$BM$264)</f>
        <v>0</v>
      </c>
      <c r="DI10" s="8">
        <f>SUMIF(RevReqDetR!$B$12:$B$264,DI$1,RevReqDetR!$BM$12:$BM$264)</f>
        <v>42395.260000000009</v>
      </c>
      <c r="DJ10" s="8">
        <f>SUMIF(RevReqDetR!$B$12:$B$264,DJ$1,RevReqDetR!$BM$12:$BM$264)</f>
        <v>0</v>
      </c>
      <c r="DK10" s="8">
        <f>SUMIF(RevReqDetR!$B$12:$B$264,DK$1,RevReqDetR!$BM$12:$BM$264)</f>
        <v>0</v>
      </c>
      <c r="DL10" s="8">
        <f>SUMIF(RevReqDetR!$B$12:$B$264,DL$1,RevReqDetR!$BM$12:$BM$264)</f>
        <v>58793.25</v>
      </c>
      <c r="DM10" s="8">
        <f>SUMIF(RevReqDetR!$B$12:$B$264,DM$1,RevReqDetR!$BM$12:$BM$264)</f>
        <v>0</v>
      </c>
      <c r="DN10" s="8">
        <f>SUMIF(RevReqDetR!$B$12:$B$264,DN$1,RevReqDetR!$BM$12:$BM$264)</f>
        <v>0</v>
      </c>
      <c r="DO10" s="8">
        <f>SUMIF(RevReqDetR!$B$12:$B$264,DO$1,RevReqDetR!$BM$12:$BM$264)</f>
        <v>106886.88999999978</v>
      </c>
      <c r="DP10" s="8">
        <f>SUMIF(RevReqDetR!$B$12:$B$264,DP$1,RevReqDetR!$BM$12:$BM$264)</f>
        <v>50122.800000009534</v>
      </c>
      <c r="DQ10" s="8">
        <f>SUMIF(RevReqDetR!$B$12:$B$264,DQ$1,RevReqDetR!$BM$12:$BM$264)</f>
        <v>0</v>
      </c>
      <c r="DR10" s="8">
        <f>SUMIF(RevReqDetR!$B$12:$B$264,DR$1,RevReqDetR!$BM$12:$BM$264)</f>
        <v>0</v>
      </c>
      <c r="DS10" s="8">
        <f>SUMIF(RevReqDetR!$B$12:$B$264,DS$1,RevReqDetR!$BM$12:$BM$264)</f>
        <v>90740.60999999498</v>
      </c>
      <c r="DT10" s="8">
        <f>SUMIF(RevReqDetR!$B$12:$B$264,DT$1,RevReqDetR!$BM$12:$BM$264)</f>
        <v>0</v>
      </c>
      <c r="DU10" s="8">
        <f>SUMIF(RevReqDetR!$B$12:$B$264,DU$1,RevReqDetR!$BM$12:$BM$264)</f>
        <v>22449.470000000088</v>
      </c>
      <c r="DV10" s="8">
        <f>SUMIF(RevReqDetR!$B$12:$B$264,DV$1,RevReqDetR!$BM$12:$BM$264)</f>
        <v>0</v>
      </c>
      <c r="DW10" s="8">
        <f>SUMIF(RevReqDetR!$B$12:$B$264,DW$1,RevReqDetR!$BM$12:$BM$264)</f>
        <v>0</v>
      </c>
      <c r="DX10" s="8">
        <f>SUMIF(RevReqDetR!$B$12:$B$264,DX$1,RevReqDetR!$BM$12:$BM$264)</f>
        <v>56910.499999987078</v>
      </c>
      <c r="DY10" s="8">
        <f>SUMIF(RevReqDetR!$B$12:$B$264,DY$1,RevReqDetR!$BM$12:$BM$264)</f>
        <v>0</v>
      </c>
      <c r="DZ10" s="8">
        <f>SUMIF(RevReqDetR!$B$12:$B$264,DZ$1,RevReqDetR!$BM$12:$BM$264)</f>
        <v>0</v>
      </c>
      <c r="EA10" s="8">
        <f>SUMIF(RevReqDetR!$B$12:$B$264,EA$1,RevReqDetR!$BM$12:$BM$264)</f>
        <v>18868.411200120812</v>
      </c>
      <c r="EB10" s="8">
        <f>SUMIF(RevReqDetR!$B$12:$B$264,EB$1,RevReqDetR!$BM$12:$BM$264)</f>
        <v>0</v>
      </c>
      <c r="EC10" s="8">
        <f>SUMIF(RevReqDetR!$B$12:$B$264,EC$1,RevReqDetR!$BM$12:$BM$264)</f>
        <v>0</v>
      </c>
      <c r="ED10" s="8">
        <f>SUMIF(RevReqDetR!$B$12:$B$264,ED$1,RevReqDetR!$BM$12:$BM$264)</f>
        <v>0</v>
      </c>
      <c r="EE10" s="8">
        <f>SUMIF(RevReqDetR!$B$12:$B$264,EE$1,RevReqDetR!$BM$12:$BM$264)</f>
        <v>0</v>
      </c>
      <c r="EF10" s="8">
        <f>SUMIF(RevReqDetR!$B$12:$B$264,EF$1,RevReqDetR!$BM$12:$BM$264)</f>
        <v>0</v>
      </c>
      <c r="EG10" s="8">
        <f>SUMIF(RevReqDetR!$B$12:$B$264,EG$1,RevReqDetR!$BM$12:$BM$264)</f>
        <v>0</v>
      </c>
      <c r="EH10" s="8">
        <f>SUMIF(RevReqDetR!$B$12:$B$264,EH$1,RevReqDetR!$BM$12:$BM$264)</f>
        <v>0</v>
      </c>
      <c r="EI10" s="8">
        <f>SUMIF(RevReqDetR!$B$12:$B$264,EI$1,RevReqDetR!$BM$12:$BM$264)</f>
        <v>0</v>
      </c>
      <c r="EJ10" s="8">
        <f>SUMIF(RevReqDetR!$B$12:$B$264,EJ$1,RevReqDetR!$BM$12:$BM$264)</f>
        <v>0</v>
      </c>
      <c r="EK10" s="8">
        <f>SUMIF(RevReqDetR!$B$12:$B$264,EK$1,RevReqDetR!$BM$12:$BM$264)</f>
        <v>0</v>
      </c>
      <c r="EL10" s="8">
        <f>SUMIF(RevReqDetR!$B$12:$B$264,EL$1,RevReqDetR!$BM$12:$BM$264)</f>
        <v>0</v>
      </c>
      <c r="EM10" s="8">
        <f>SUMIF(RevReqDetR!$B$12:$B$264,EM$1,RevReqDetR!$BM$12:$BM$264)</f>
        <v>0</v>
      </c>
      <c r="EN10" s="8">
        <f>SUMIF(RevReqDetR!$B$12:$B$264,EN$1,RevReqDetR!$BM$12:$BM$264)</f>
        <v>0</v>
      </c>
      <c r="EO10" s="8">
        <f>SUMIF(RevReqDetR!$B$12:$B$264,EO$1,RevReqDetR!$BM$12:$BM$264)</f>
        <v>0</v>
      </c>
      <c r="EP10" s="8">
        <f>SUMIF(RevReqDetR!$B$12:$B$264,EP$1,RevReqDetR!$BM$12:$BM$264)</f>
        <v>0</v>
      </c>
      <c r="EQ10" s="8">
        <f>SUMIF(RevReqDetR!$B$12:$B$264,EQ$1,RevReqDetR!$BM$12:$BM$264)</f>
        <v>0</v>
      </c>
      <c r="ER10" s="8">
        <f>SUMIF(RevReqDetR!$B$12:$B$264,ER$1,RevReqDetR!$BM$12:$BM$264)</f>
        <v>0</v>
      </c>
      <c r="ES10" s="8">
        <f>SUMIF(RevReqDetR!$B$12:$B$264,ES$1,RevReqDetR!$BM$12:$BM$264)</f>
        <v>0</v>
      </c>
      <c r="ET10" s="8">
        <f>SUMIF(RevReqDetR!$B$12:$B$264,ET$1,RevReqDetR!$BM$12:$BM$264)</f>
        <v>0</v>
      </c>
      <c r="EU10" s="8">
        <f>SUMIF(RevReqDetR!$B$12:$B$264,EU$1,RevReqDetR!$BM$12:$BM$264)</f>
        <v>0</v>
      </c>
      <c r="EV10" s="8">
        <f>SUMIF(RevReqDetR!$B$12:$B$264,EV$1,RevReqDetR!$BM$12:$BM$264)</f>
        <v>0</v>
      </c>
      <c r="EW10" s="8">
        <f>SUMIF(RevReqDetR!$B$12:$B$264,EW$1,RevReqDetR!$BM$12:$BM$264)</f>
        <v>0</v>
      </c>
      <c r="EX10" s="8">
        <f>SUMIF(RevReqDetR!$B$12:$B$264,EX$1,RevReqDetR!$BM$12:$BM$264)</f>
        <v>0</v>
      </c>
      <c r="EY10" s="8">
        <f>SUMIF(RevReqDetR!$B$12:$B$264,EY$1,RevReqDetR!$BM$12:$BM$264)</f>
        <v>0</v>
      </c>
      <c r="EZ10" s="8">
        <f>SUMIF(RevReqDetR!$B$12:$B$264,EZ$1,RevReqDetR!$BM$12:$BM$264)</f>
        <v>0</v>
      </c>
      <c r="FA10" s="8">
        <f>SUMIF(RevReqDetR!$B$12:$B$264,FA$1,RevReqDetR!$BM$12:$BM$264)</f>
        <v>0</v>
      </c>
      <c r="FB10" s="8">
        <f>SUMIF(RevReqDetR!$B$12:$B$264,FB$1,RevReqDetR!$BM$12:$BM$264)</f>
        <v>0</v>
      </c>
      <c r="FC10" s="8">
        <f>SUMIF(RevReqDetR!$B$12:$B$264,FC$1,RevReqDetR!$BM$12:$BM$264)</f>
        <v>0</v>
      </c>
      <c r="FD10" s="8">
        <f>SUMIF(RevReqDetR!$B$12:$B$264,FD$1,RevReqDetR!$BM$12:$BM$264)</f>
        <v>0</v>
      </c>
      <c r="FE10" s="8">
        <f>SUMIF(RevReqDetR!$B$12:$B$264,FE$1,RevReqDetR!$BM$12:$BM$264)</f>
        <v>0</v>
      </c>
      <c r="FF10" s="8">
        <f>SUMIF(RevReqDetR!$B$12:$B$264,FF$1,RevReqDetR!$BM$12:$BM$264)</f>
        <v>0</v>
      </c>
      <c r="FG10" s="8">
        <f>SUMIF(RevReqDetR!$B$12:$B$264,FG$1,RevReqDetR!$BM$12:$BM$264)</f>
        <v>0</v>
      </c>
      <c r="FH10" s="8">
        <f>SUMIF(RevReqDetR!$B$12:$B$264,FH$1,RevReqDetR!$BM$12:$BM$264)</f>
        <v>0</v>
      </c>
      <c r="FI10" s="8">
        <f>SUMIF(RevReqDetR!$B$12:$B$264,FI$1,RevReqDetR!$BM$12:$BM$264)</f>
        <v>0</v>
      </c>
      <c r="FJ10" s="8">
        <f>SUMIF(RevReqDetR!$B$12:$B$264,FJ$1,RevReqDetR!$BM$12:$BM$264)</f>
        <v>0</v>
      </c>
      <c r="FK10" s="8">
        <f>SUMIF(RevReqDetR!$B$12:$B$264,FK$1,RevReqDetR!$BM$12:$BM$264)</f>
        <v>0</v>
      </c>
      <c r="FL10" s="8">
        <f>SUMIF(RevReqDetR!$B$12:$B$264,FL$1,RevReqDetR!$BM$12:$BM$264)</f>
        <v>0</v>
      </c>
      <c r="FM10" s="8">
        <f>SUMIF(RevReqDetR!$B$12:$B$264,FM$1,RevReqDetR!$BM$12:$BM$264)</f>
        <v>0</v>
      </c>
      <c r="FN10" s="8">
        <f>SUMIF(RevReqDetR!$B$12:$B$264,FN$1,RevReqDetR!$BM$12:$BM$264)</f>
        <v>0</v>
      </c>
      <c r="FO10" s="8">
        <f>SUMIF(RevReqDetR!$B$12:$B$264,FO$1,RevReqDetR!$BM$12:$BM$264)</f>
        <v>0</v>
      </c>
      <c r="FP10" s="8">
        <f>SUMIF(RevReqDetR!$B$12:$B$264,FP$1,RevReqDetR!$BM$12:$BM$264)</f>
        <v>0</v>
      </c>
      <c r="FQ10" s="8">
        <f>SUMIF(RevReqDetR!$B$12:$B$264,FQ$1,RevReqDetR!$BM$12:$BM$264)</f>
        <v>0</v>
      </c>
      <c r="FR10" s="8">
        <f>SUMIF(RevReqDetR!$B$12:$B$264,FR$1,RevReqDetR!$BM$12:$BM$264)</f>
        <v>0</v>
      </c>
      <c r="FS10" s="8">
        <f>SUMIF(RevReqDetR!$B$12:$B$264,FS$1,RevReqDetR!$BM$12:$BM$264)</f>
        <v>0</v>
      </c>
      <c r="FT10" s="8">
        <f>SUMIF(RevReqDetR!$B$12:$B$264,FT$1,RevReqDetR!$BM$12:$BM$264)</f>
        <v>0</v>
      </c>
      <c r="FU10" s="8">
        <f>SUMIF(RevReqDetR!$B$12:$B$264,FU$1,RevReqDetR!$BM$12:$BM$264)</f>
        <v>0</v>
      </c>
      <c r="FV10" s="8">
        <f>SUMIF(RevReqDetR!$B$12:$B$264,FV$1,RevReqDetR!$BM$12:$BM$264)</f>
        <v>0</v>
      </c>
      <c r="FW10" s="8">
        <f>SUMIF(RevReqDetR!$B$12:$B$264,FW$1,RevReqDetR!$BM$12:$BM$264)</f>
        <v>0</v>
      </c>
      <c r="FX10" s="8">
        <f>SUMIF(RevReqDetR!$B$12:$B$264,FX$1,RevReqDetR!$BM$12:$BM$264)</f>
        <v>0</v>
      </c>
      <c r="FY10" s="8">
        <f>SUMIF(RevReqDetR!$B$12:$B$264,FY$1,RevReqDetR!$BM$12:$BM$264)</f>
        <v>0</v>
      </c>
      <c r="FZ10" s="8">
        <f>SUMIF(RevReqDetR!$B$12:$B$264,FZ$1,RevReqDetR!$BM$12:$BM$264)</f>
        <v>0</v>
      </c>
      <c r="GA10" s="8">
        <f>SUMIF(RevReqDetR!$B$12:$B$264,GA$1,RevReqDetR!$BM$12:$BM$264)</f>
        <v>0</v>
      </c>
      <c r="GB10" s="8">
        <f>SUMIF(RevReqDetR!$B$12:$B$264,GB$1,RevReqDetR!$BM$12:$BM$264)</f>
        <v>0</v>
      </c>
      <c r="GC10" s="8">
        <f>SUMIF(RevReqDetR!$B$12:$B$264,GC$1,RevReqDetR!$BM$12:$BM$264)</f>
        <v>0</v>
      </c>
      <c r="GD10" s="8">
        <f>SUMIF(RevReqDetR!$B$12:$B$264,GD$1,RevReqDetR!$BM$12:$BM$264)</f>
        <v>0</v>
      </c>
      <c r="GE10" s="8">
        <f>SUMIF(RevReqDetR!$B$12:$B$264,GE$1,RevReqDetR!$BM$12:$BM$264)</f>
        <v>0</v>
      </c>
      <c r="GF10" s="8">
        <f>SUMIF(RevReqDetR!$B$12:$B$264,GF$1,RevReqDetR!$BM$12:$BM$264)</f>
        <v>0</v>
      </c>
      <c r="GG10" s="8">
        <f>SUMIF(RevReqDetR!$B$12:$B$264,GG$1,RevReqDetR!$BM$12:$BM$264)</f>
        <v>0</v>
      </c>
      <c r="GH10" s="8">
        <f>SUMIF(RevReqDetR!$B$12:$B$264,GH$1,RevReqDetR!$BM$12:$BM$264)</f>
        <v>0</v>
      </c>
      <c r="GI10" s="8">
        <f>SUMIF(RevReqDetR!$B$12:$B$264,GI$1,RevReqDetR!$BM$12:$BM$264)</f>
        <v>0</v>
      </c>
      <c r="GJ10" s="8">
        <f>SUMIF(RevReqDetR!$B$12:$B$264,GJ$1,RevReqDetR!$BM$12:$BM$264)</f>
        <v>0</v>
      </c>
      <c r="GK10" s="8">
        <f>SUMIF(RevReqDetR!$B$12:$B$264,GK$1,RevReqDetR!$BM$12:$BM$264)</f>
        <v>0</v>
      </c>
      <c r="GL10" s="8">
        <f>SUMIF(RevReqDetR!$B$12:$B$264,GL$1,RevReqDetR!$BM$12:$BM$264)</f>
        <v>0</v>
      </c>
      <c r="GM10" s="8">
        <f>SUMIF(RevReqDetR!$B$12:$B$264,GM$1,RevReqDetR!$BM$12:$BM$264)</f>
        <v>0</v>
      </c>
      <c r="GN10" s="8">
        <f>SUMIF(RevReqDetR!$B$12:$B$264,GN$1,RevReqDetR!$BM$12:$BM$264)</f>
        <v>0</v>
      </c>
      <c r="GO10" s="8">
        <f>SUMIF(RevReqDetR!$B$12:$B$264,GO$1,RevReqDetR!$BM$12:$BM$264)</f>
        <v>0</v>
      </c>
      <c r="GP10" s="8">
        <f>SUMIF(RevReqDetR!$B$12:$B$264,GP$1,RevReqDetR!$BM$12:$BM$264)</f>
        <v>0</v>
      </c>
      <c r="GQ10" s="8">
        <f>SUMIF(RevReqDetR!$B$12:$B$264,GQ$1,RevReqDetR!$BM$12:$BM$264)</f>
        <v>0</v>
      </c>
      <c r="GR10" s="8">
        <f>SUMIF(RevReqDetR!$B$12:$B$264,GR$1,RevReqDetR!$BM$12:$BM$264)</f>
        <v>0</v>
      </c>
      <c r="GS10" s="8">
        <f>SUMIF(RevReqDetR!$B$12:$B$264,GS$1,RevReqDetR!$BM$12:$BM$264)</f>
        <v>0</v>
      </c>
      <c r="GT10" s="8">
        <f>SUMIF(RevReqDetR!$B$12:$B$264,GT$1,RevReqDetR!$BM$12:$BM$264)</f>
        <v>0</v>
      </c>
      <c r="GU10" s="8">
        <f>SUMIF(RevReqDetR!$B$12:$B$264,GU$1,RevReqDetR!$BM$12:$BM$264)</f>
        <v>0</v>
      </c>
      <c r="GV10" s="8">
        <f>SUMIF(RevReqDetR!$B$12:$B$264,GV$1,RevReqDetR!$BM$12:$BM$264)</f>
        <v>0</v>
      </c>
      <c r="GW10" s="8">
        <f>SUMIF(RevReqDetR!$B$12:$B$264,GW$1,RevReqDetR!$BM$12:$BM$264)</f>
        <v>0</v>
      </c>
      <c r="GX10" s="8">
        <f>SUMIF(RevReqDetR!$B$12:$B$264,GX$1,RevReqDetR!$BM$12:$BM$264)</f>
        <v>0</v>
      </c>
      <c r="GY10" s="8">
        <f>SUMIF(RevReqDetR!$B$12:$B$264,GY$1,RevReqDetR!$BM$12:$BM$264)</f>
        <v>0</v>
      </c>
      <c r="GZ10" s="8">
        <f>SUMIF(RevReqDetR!$B$12:$B$264,GZ$1,RevReqDetR!$BM$12:$BM$264)</f>
        <v>0</v>
      </c>
      <c r="HA10" s="8">
        <f>SUMIF(RevReqDetR!$B$12:$B$264,HA$1,RevReqDetR!$BM$12:$BM$264)</f>
        <v>0</v>
      </c>
      <c r="HB10" s="8">
        <f>SUMIF(RevReqDetR!$B$12:$B$264,HB$1,RevReqDetR!$BM$12:$BM$264)</f>
        <v>0</v>
      </c>
      <c r="HC10" s="8">
        <f>SUMIF(RevReqDetR!$B$12:$B$264,HC$1,RevReqDetR!$BM$12:$BM$264)</f>
        <v>0</v>
      </c>
      <c r="HD10" s="8">
        <f>SUMIF(RevReqDetR!$B$12:$B$264,HD$1,RevReqDetR!$BM$12:$BM$264)</f>
        <v>0</v>
      </c>
      <c r="HE10" s="8">
        <f>SUMIF(RevReqDetR!$B$12:$B$264,HE$1,RevReqDetR!$BM$12:$BM$264)</f>
        <v>0</v>
      </c>
      <c r="HF10" s="8">
        <f>SUMIF(RevReqDetR!$B$12:$B$264,HF$1,RevReqDetR!$BM$12:$BM$264)</f>
        <v>0</v>
      </c>
      <c r="HG10" s="8">
        <f>SUMIF(RevReqDetR!$B$12:$B$264,HG$1,RevReqDetR!$BM$12:$BM$264)</f>
        <v>0</v>
      </c>
      <c r="HH10" s="8">
        <f>SUMIF(RevReqDetR!$B$12:$B$264,HH$1,RevReqDetR!$BM$12:$BM$264)</f>
        <v>0</v>
      </c>
      <c r="HI10" s="8">
        <f>SUMIF(RevReqDetR!$B$12:$B$264,HI$1,RevReqDetR!$BM$12:$BM$264)</f>
        <v>0</v>
      </c>
      <c r="HJ10" s="8">
        <f>SUMIF(RevReqDetR!$B$12:$B$264,HJ$1,RevReqDetR!$BM$12:$BM$264)</f>
        <v>0</v>
      </c>
      <c r="HK10" s="8">
        <f>SUMIF(RevReqDetR!$B$12:$B$264,HK$1,RevReqDetR!$BM$12:$BM$264)</f>
        <v>0</v>
      </c>
      <c r="HL10" s="8">
        <f>SUMIF(RevReqDetR!$B$12:$B$264,HL$1,RevReqDetR!$BM$12:$BM$264)</f>
        <v>0</v>
      </c>
      <c r="HM10" s="8">
        <f>SUMIF(RevReqDetR!$B$12:$B$264,HM$1,RevReqDetR!$BM$12:$BM$264)</f>
        <v>0</v>
      </c>
      <c r="HN10" s="8">
        <f>SUMIF(RevReqDetR!$B$12:$B$264,HN$1,RevReqDetR!$BM$12:$BM$264)</f>
        <v>0</v>
      </c>
      <c r="HO10" s="8">
        <f>SUMIF(RevReqDetR!$B$12:$B$264,HO$1,RevReqDetR!$BM$12:$BM$264)</f>
        <v>0</v>
      </c>
      <c r="HP10" s="8">
        <f>SUMIF(RevReqDetR!$B$12:$B$264,HP$1,RevReqDetR!$BM$12:$BM$264)</f>
        <v>0</v>
      </c>
      <c r="HQ10" s="8">
        <f>SUMIF(RevReqDetR!$B$12:$B$264,HQ$1,RevReqDetR!$BM$12:$BM$264)</f>
        <v>0</v>
      </c>
      <c r="HR10" s="8">
        <f>SUMIF(RevReqDetR!$B$12:$B$264,HR$1,RevReqDetR!$BM$12:$BM$264)</f>
        <v>0</v>
      </c>
      <c r="HS10" s="8">
        <f>SUMIF(RevReqDetR!$B$12:$B$264,HS$1,RevReqDetR!$BM$12:$BM$264)</f>
        <v>0</v>
      </c>
      <c r="HT10" s="8">
        <f>SUMIF(RevReqDetR!$B$12:$B$264,HT$1,RevReqDetR!$BM$12:$BM$264)</f>
        <v>0</v>
      </c>
      <c r="HU10" s="8">
        <f>SUMIF(RevReqDetR!$B$12:$B$264,HU$1,RevReqDetR!$BM$12:$BM$264)</f>
        <v>0</v>
      </c>
      <c r="HV10" s="8">
        <f>SUMIF(RevReqDetR!$B$12:$B$264,HV$1,RevReqDetR!$BM$12:$BM$264)</f>
        <v>0</v>
      </c>
      <c r="HW10" s="8">
        <f>SUMIF(RevReqDetR!$B$12:$B$264,HW$1,RevReqDetR!$BM$12:$BM$264)</f>
        <v>0</v>
      </c>
      <c r="HX10" s="7"/>
      <c r="HY10" s="7">
        <f t="shared" si="5"/>
        <v>0</v>
      </c>
      <c r="HZ10" s="7">
        <f t="shared" si="5"/>
        <v>1499492.8000000003</v>
      </c>
      <c r="IA10" s="7">
        <f t="shared" si="5"/>
        <v>-3344976.720000138</v>
      </c>
      <c r="IB10" s="7">
        <f t="shared" si="5"/>
        <v>-5730793.4900000002</v>
      </c>
      <c r="IC10" s="7">
        <f t="shared" si="5"/>
        <v>-2101030.7300000535</v>
      </c>
      <c r="ID10" s="7">
        <f t="shared" si="5"/>
        <v>128849.64000010298</v>
      </c>
      <c r="IE10" s="7">
        <f t="shared" si="5"/>
        <v>1268415.9099999843</v>
      </c>
      <c r="IF10" s="7">
        <f t="shared" si="5"/>
        <v>779110.57</v>
      </c>
      <c r="IG10" s="7">
        <f t="shared" si="5"/>
        <v>-69602.779999999679</v>
      </c>
      <c r="IH10" s="7">
        <f t="shared" si="5"/>
        <v>280557.05999999994</v>
      </c>
      <c r="II10" s="7">
        <f t="shared" si="6"/>
        <v>328993.02000000438</v>
      </c>
      <c r="IJ10" s="7">
        <f t="shared" si="6"/>
        <v>75778.91120010789</v>
      </c>
      <c r="IK10" s="7">
        <f t="shared" si="6"/>
        <v>0</v>
      </c>
      <c r="IL10" s="7">
        <f t="shared" si="6"/>
        <v>0</v>
      </c>
      <c r="IM10" s="7">
        <f t="shared" si="6"/>
        <v>0</v>
      </c>
      <c r="IN10" s="7">
        <f t="shared" si="6"/>
        <v>0</v>
      </c>
      <c r="IO10" s="7">
        <f t="shared" si="6"/>
        <v>0</v>
      </c>
      <c r="IP10" s="7">
        <f t="shared" si="6"/>
        <v>0</v>
      </c>
      <c r="IQ10" s="7">
        <f t="shared" si="6"/>
        <v>0</v>
      </c>
      <c r="IR10" s="7">
        <f t="shared" si="6"/>
        <v>0</v>
      </c>
    </row>
    <row r="11" spans="1:252" ht="15" x14ac:dyDescent="0.35">
      <c r="B11" s="56" t="s">
        <v>23</v>
      </c>
      <c r="D11" s="13">
        <f>-SUMIF(RevReqDetR!$B$12:$B$264,D$1,RevReqDetR!$BN$12:$BN$264)</f>
        <v>0</v>
      </c>
      <c r="E11" s="13">
        <f>-SUMIF(RevReqDetR!$B$12:$B$264,E$1,RevReqDetR!$BN$12:$BN$264)</f>
        <v>0</v>
      </c>
      <c r="F11" s="13">
        <f>-SUMIF(RevReqDetR!$B$12:$B$264,F$1,RevReqDetR!$BN$12:$BN$264)</f>
        <v>0</v>
      </c>
      <c r="G11" s="13">
        <f>-SUMIF(RevReqDetR!$B$12:$B$264,G$1,RevReqDetR!$BN$12:$BN$264)</f>
        <v>0</v>
      </c>
      <c r="H11" s="13">
        <f>-SUMIF(RevReqDetR!$B$12:$B$264,H$1,RevReqDetR!$BN$12:$BN$264)</f>
        <v>0</v>
      </c>
      <c r="I11" s="13">
        <f>-SUMIF(RevReqDetR!$B$12:$B$264,I$1,RevReqDetR!$BN$12:$BN$264)</f>
        <v>0</v>
      </c>
      <c r="J11" s="13">
        <f>-SUMIF(RevReqDetR!$B$12:$B$264,J$1,RevReqDetR!$BN$12:$BN$264)</f>
        <v>0</v>
      </c>
      <c r="K11" s="13">
        <f>-SUMIF(RevReqDetR!$B$12:$B$264,K$1,RevReqDetR!$BN$12:$BN$264)</f>
        <v>0</v>
      </c>
      <c r="L11" s="13">
        <f>-SUMIF(RevReqDetR!$B$12:$B$264,L$1,RevReqDetR!$BN$12:$BN$264)</f>
        <v>0</v>
      </c>
      <c r="M11" s="13">
        <f>-SUMIF(RevReqDetR!$B$12:$B$264,M$1,RevReqDetR!$BN$12:$BN$264)</f>
        <v>0</v>
      </c>
      <c r="N11" s="13">
        <f>-SUMIF(RevReqDetR!$B$12:$B$264,N$1,RevReqDetR!$BN$12:$BN$264)</f>
        <v>0</v>
      </c>
      <c r="O11" s="13">
        <f>-SUMIF(RevReqDetR!$B$12:$B$264,O$1,RevReqDetR!$BN$12:$BN$264)</f>
        <v>0</v>
      </c>
      <c r="P11" s="13">
        <f>-SUMIF(RevReqDetR!$B$12:$B$264,P$1,RevReqDetR!$BN$12:$BN$264)</f>
        <v>0</v>
      </c>
      <c r="Q11" s="13">
        <f>-SUMIF(RevReqDetR!$B$12:$B$264,Q$1,RevReqDetR!$BN$12:$BN$264)</f>
        <v>0</v>
      </c>
      <c r="R11" s="13">
        <f>-SUMIF(RevReqDetR!$B$12:$B$264,R$1,RevReqDetR!$BN$12:$BN$264)</f>
        <v>0</v>
      </c>
      <c r="S11" s="13">
        <f>-SUMIF(RevReqDetR!$B$12:$B$264,S$1,RevReqDetR!$BN$12:$BN$264)</f>
        <v>-175603.19950756841</v>
      </c>
      <c r="T11" s="13">
        <f>-SUMIF(RevReqDetR!$B$12:$B$264,T$1,RevReqDetR!$BN$12:$BN$264)</f>
        <v>-177603.63287989495</v>
      </c>
      <c r="U11" s="13">
        <f>-SUMIF(RevReqDetR!$B$12:$B$264,U$1,RevReqDetR!$BN$12:$BN$264)</f>
        <v>-195968.55513632615</v>
      </c>
      <c r="V11" s="13">
        <f>-SUMIF(RevReqDetR!$B$12:$B$264,V$1,RevReqDetR!$BN$12:$BN$264)</f>
        <v>-189064.24372705063</v>
      </c>
      <c r="W11" s="13">
        <f>-SUMIF(RevReqDetR!$B$12:$B$264,W$1,RevReqDetR!$BN$12:$BN$264)</f>
        <v>-190835.52513069104</v>
      </c>
      <c r="X11" s="13">
        <f>-SUMIF(RevReqDetR!$B$12:$B$264,X$1,RevReqDetR!$BN$12:$BN$264)</f>
        <v>-193031.9064415821</v>
      </c>
      <c r="Y11" s="13">
        <f>-SUMIF(RevReqDetR!$B$12:$B$264,Y$1,RevReqDetR!$BN$12:$BN$264)</f>
        <v>-185564.45252874438</v>
      </c>
      <c r="Z11" s="13">
        <f>-SUMIF(RevReqDetR!$B$12:$B$264,Z$1,RevReqDetR!$BN$12:$BN$264)</f>
        <v>-183853.73298011289</v>
      </c>
      <c r="AA11" s="13">
        <f>-SUMIF(RevReqDetR!$B$12:$B$264,AA$1,RevReqDetR!$BN$12:$BN$264)</f>
        <v>-196516.75023031278</v>
      </c>
      <c r="AB11" s="13">
        <f>-SUMIF(RevReqDetR!$B$12:$B$264,AB$1,RevReqDetR!$BN$12:$BN$264)</f>
        <v>-197905.61999348179</v>
      </c>
      <c r="AC11" s="13">
        <f>-SUMIF(RevReqDetR!$B$12:$B$264,AC$1,RevReqDetR!$BN$12:$BN$264)</f>
        <v>-187470.61123418529</v>
      </c>
      <c r="AD11" s="13">
        <f>-SUMIF(RevReqDetR!$B$12:$B$264,AD$1,RevReqDetR!$BN$12:$BN$264)</f>
        <v>-200666.71695193203</v>
      </c>
      <c r="AE11" s="13">
        <f>-SUMIF(RevReqDetR!$B$12:$B$264,AE$1,RevReqDetR!$BN$12:$BN$264)</f>
        <v>-188802.50096126058</v>
      </c>
      <c r="AF11" s="13">
        <f>-SUMIF(RevReqDetR!$B$12:$B$264,AF$1,RevReqDetR!$BN$12:$BN$264)</f>
        <v>-197133.89719384082</v>
      </c>
      <c r="AG11" s="13">
        <f>-SUMIF(RevReqDetR!$B$12:$B$264,AG$1,RevReqDetR!$BN$12:$BN$264)</f>
        <v>-191735.0518161325</v>
      </c>
      <c r="AH11" s="13">
        <f>-SUMIF(RevReqDetR!$B$12:$B$264,AH$1,RevReqDetR!$BN$12:$BN$264)</f>
        <v>-197609.88533781434</v>
      </c>
      <c r="AI11" s="13">
        <f>-SUMIF(RevReqDetR!$B$12:$B$264,AI$1,RevReqDetR!$BN$12:$BN$264)</f>
        <v>-188058.76523277024</v>
      </c>
      <c r="AJ11" s="13">
        <f>-SUMIF(RevReqDetR!$B$12:$B$264,AJ$1,RevReqDetR!$BN$12:$BN$264)</f>
        <v>-193368.61249129046</v>
      </c>
      <c r="AK11" s="13">
        <f>-SUMIF(RevReqDetR!$B$12:$B$264,AK$1,RevReqDetR!$BN$12:$BN$264)</f>
        <v>-190295.986848728</v>
      </c>
      <c r="AL11" s="13">
        <f>-SUMIF(RevReqDetR!$B$12:$B$264,AL$1,RevReqDetR!$BN$12:$BN$264)</f>
        <v>-184642.81163692602</v>
      </c>
      <c r="AM11" s="13">
        <f>-SUMIF(RevReqDetR!$B$12:$B$264,AM$1,RevReqDetR!$BN$12:$BN$264)</f>
        <v>-189590.48112225335</v>
      </c>
      <c r="AN11" s="13">
        <f>-SUMIF(RevReqDetR!$B$12:$B$264,AN$1,RevReqDetR!$BN$12:$BN$264)</f>
        <v>-178617.95097845048</v>
      </c>
      <c r="AO11" s="13">
        <f>-SUMIF(RevReqDetR!$B$12:$B$264,AO$1,RevReqDetR!$BN$12:$BN$264)</f>
        <v>-185271.98003854865</v>
      </c>
      <c r="AP11" s="13">
        <f>-SUMIF(RevReqDetR!$B$12:$B$264,AP$1,RevReqDetR!$BN$12:$BN$264)</f>
        <v>-186310.16768680167</v>
      </c>
      <c r="AQ11" s="13">
        <f>-SUMIF(RevReqDetR!$B$12:$B$264,AQ$1,RevReqDetR!$BN$12:$BN$264)</f>
        <v>-169272.24566659646</v>
      </c>
      <c r="AR11" s="13">
        <f>-SUMIF(RevReqDetR!$B$12:$B$264,AR$1,RevReqDetR!$BN$12:$BN$264)</f>
        <v>-187274.78479971533</v>
      </c>
      <c r="AS11" s="13">
        <f>-SUMIF(RevReqDetR!$B$12:$B$264,AS$1,RevReqDetR!$BN$12:$BN$264)</f>
        <v>-178704.04013570736</v>
      </c>
      <c r="AT11" s="13">
        <f>-SUMIF(RevReqDetR!$B$12:$B$264,AT$1,RevReqDetR!$BN$12:$BN$264)</f>
        <v>-183523.54952807675</v>
      </c>
      <c r="AU11" s="13">
        <f>-SUMIF(RevReqDetR!$B$12:$B$264,AU$1,RevReqDetR!$BN$12:$BN$264)</f>
        <v>-176393.53838086815</v>
      </c>
      <c r="AV11" s="13">
        <f>-SUMIF(RevReqDetR!$B$12:$B$264,AV$1,RevReqDetR!$BN$12:$BN$264)</f>
        <v>-180848.04692394339</v>
      </c>
      <c r="AW11" s="13">
        <f>-SUMIF(RevReqDetR!$B$12:$B$264,AW$1,RevReqDetR!$BN$12:$BN$264)</f>
        <v>-178130.61706377141</v>
      </c>
      <c r="AX11" s="13">
        <f>-SUMIF(RevReqDetR!$B$12:$B$264,AX$1,RevReqDetR!$BN$12:$BN$264)</f>
        <v>-171927.70313212703</v>
      </c>
      <c r="AY11" s="13">
        <f>-SUMIF(RevReqDetR!$B$12:$B$264,AY$1,RevReqDetR!$BN$12:$BN$264)</f>
        <v>-176268.36357958004</v>
      </c>
      <c r="AZ11" s="13">
        <f>-SUMIF(RevReqDetR!$B$12:$B$264,AZ$1,RevReqDetR!$BN$12:$BN$264)</f>
        <v>-167075.47720318544</v>
      </c>
      <c r="BA11" s="13">
        <f>-SUMIF(RevReqDetR!$B$12:$B$264,BA$1,RevReqDetR!$BN$12:$BN$264)</f>
        <v>-171383.91060360239</v>
      </c>
      <c r="BB11" s="13">
        <f>-SUMIF(RevReqDetR!$B$12:$B$264,BB$1,RevReqDetR!$BN$12:$BN$264)</f>
        <v>-170922.93072038726</v>
      </c>
      <c r="BC11" s="13">
        <f>-SUMIF(RevReqDetR!$B$12:$B$264,BC$1,RevReqDetR!$BN$12:$BN$264)</f>
        <v>-155347.55116677706</v>
      </c>
      <c r="BD11" s="13">
        <f>-SUMIF(RevReqDetR!$B$12:$B$264,BD$1,RevReqDetR!$BN$12:$BN$264)</f>
        <v>-172653.32068797306</v>
      </c>
      <c r="BE11" s="13">
        <f>-SUMIF(RevReqDetR!$B$12:$B$264,BE$1,RevReqDetR!$BN$12:$BN$264)</f>
        <v>-168999.1284093225</v>
      </c>
      <c r="BF11" s="13">
        <f>-SUMIF(RevReqDetR!$B$12:$B$264,BF$1,RevReqDetR!$BN$12:$BN$264)</f>
        <v>-168663.77863422706</v>
      </c>
      <c r="BG11" s="13">
        <f>-SUMIF(RevReqDetR!$B$12:$B$264,BG$1,RevReqDetR!$BN$12:$BN$264)</f>
        <v>-168000.57643750057</v>
      </c>
      <c r="BH11" s="13">
        <f>-SUMIF(RevReqDetR!$B$12:$B$264,BH$1,RevReqDetR!$BN$12:$BN$264)</f>
        <v>-164757.98122560591</v>
      </c>
      <c r="BI11" s="13">
        <f>-SUMIF(RevReqDetR!$B$12:$B$264,BI$1,RevReqDetR!$BN$12:$BN$264)</f>
        <v>-162489.098540943</v>
      </c>
      <c r="BJ11" s="13">
        <f>-SUMIF(RevReqDetR!$B$12:$B$264,BJ$1,RevReqDetR!$BN$12:$BN$264)</f>
        <v>-161714.00792219804</v>
      </c>
      <c r="BK11" s="13">
        <f>-SUMIF(RevReqDetR!$B$12:$B$264,BK$1,RevReqDetR!$BN$12:$BN$264)</f>
        <v>-160955.10259439211</v>
      </c>
      <c r="BL11" s="13">
        <f>-SUMIF(RevReqDetR!$B$12:$B$264,BL$1,RevReqDetR!$BN$12:$BN$264)</f>
        <v>-156474.91419381165</v>
      </c>
      <c r="BM11" s="13">
        <f>-SUMIF(RevReqDetR!$B$12:$B$264,BM$1,RevReqDetR!$BN$12:$BN$264)</f>
        <v>-156391.11403712563</v>
      </c>
      <c r="BN11" s="13">
        <f>-SUMIF(RevReqDetR!$B$12:$B$264,BN$1,RevReqDetR!$BN$12:$BN$264)</f>
        <v>-155186.75832060337</v>
      </c>
      <c r="BO11" s="13">
        <f>-SUMIF(RevReqDetR!$B$12:$B$264,BO$1,RevReqDetR!$BN$12:$BN$264)</f>
        <v>-155695.96078262519</v>
      </c>
      <c r="BP11" s="13">
        <f>-SUMIF(RevReqDetR!$B$12:$B$264,BP$1,RevReqDetR!$BN$12:$BN$264)</f>
        <v>-156290.8452260367</v>
      </c>
      <c r="BQ11" s="13">
        <f>-SUMIF(RevReqDetR!$B$12:$B$264,BQ$1,RevReqDetR!$BN$12:$BN$264)</f>
        <v>-155698.2799040903</v>
      </c>
      <c r="BR11" s="13">
        <f>-SUMIF(RevReqDetR!$B$12:$B$264,BR$1,RevReqDetR!$BN$12:$BN$264)</f>
        <v>-155817.57216279444</v>
      </c>
      <c r="BS11" s="13">
        <f>-SUMIF(RevReqDetR!$B$12:$B$264,BS$1,RevReqDetR!$BN$12:$BN$264)</f>
        <v>-155235.10447080474</v>
      </c>
      <c r="BT11" s="13">
        <f>-SUMIF(RevReqDetR!$B$12:$B$264,BT$1,RevReqDetR!$BN$12:$BN$264)</f>
        <v>-151343.00402333905</v>
      </c>
      <c r="BU11" s="13">
        <f>-SUMIF(RevReqDetR!$B$12:$B$264,BU$1,RevReqDetR!$BN$12:$BN$264)</f>
        <v>-149454.70707521646</v>
      </c>
      <c r="BV11" s="13">
        <f>-SUMIF(RevReqDetR!$B$12:$B$264,BV$1,RevReqDetR!$BN$12:$BN$264)</f>
        <v>-148686.45501222956</v>
      </c>
      <c r="BW11" s="13">
        <f>-SUMIF(RevReqDetR!$B$12:$B$264,BW$1,RevReqDetR!$BN$12:$BN$264)</f>
        <v>-147723.16070635154</v>
      </c>
      <c r="BX11" s="13">
        <f>-SUMIF(RevReqDetR!$B$12:$B$264,BX$1,RevReqDetR!$BN$12:$BN$264)</f>
        <v>-142766.70578227271</v>
      </c>
      <c r="BY11" s="13">
        <f>-SUMIF(RevReqDetR!$B$12:$B$264,BY$1,RevReqDetR!$BN$12:$BN$264)</f>
        <v>-142690.11751231409</v>
      </c>
      <c r="BZ11" s="13">
        <f>-SUMIF(RevReqDetR!$B$12:$B$264,BZ$1,RevReqDetR!$BN$12:$BN$264)</f>
        <v>-140946.57496776793</v>
      </c>
      <c r="CA11" s="13">
        <f>-SUMIF(RevReqDetR!$B$12:$B$264,CA$1,RevReqDetR!$BN$12:$BN$264)</f>
        <v>-141713.32631913087</v>
      </c>
      <c r="CB11" s="13">
        <f>-SUMIF(RevReqDetR!$B$12:$B$264,CB$1,RevReqDetR!$BN$12:$BN$264)</f>
        <v>-142008.77093095062</v>
      </c>
      <c r="CC11" s="13">
        <f>-SUMIF(RevReqDetR!$B$12:$B$264,CC$1,RevReqDetR!$BN$12:$BN$264)</f>
        <v>-140785.32183298375</v>
      </c>
      <c r="CD11" s="13">
        <f>-SUMIF(RevReqDetR!$B$12:$B$264,CD$1,RevReqDetR!$BN$12:$BN$264)</f>
        <v>-140904.01791893711</v>
      </c>
      <c r="CE11" s="13">
        <f>-SUMIF(RevReqDetR!$B$12:$B$264,CE$1,RevReqDetR!$BN$12:$BN$264)</f>
        <v>-140435.57623167444</v>
      </c>
      <c r="CF11" s="13">
        <f>-SUMIF(RevReqDetR!$B$12:$B$264,CF$1,RevReqDetR!$BN$12:$BN$264)</f>
        <v>-136051.62758600555</v>
      </c>
      <c r="CG11" s="13">
        <f>-SUMIF(RevReqDetR!$B$12:$B$264,CG$1,RevReqDetR!$BN$12:$BN$264)</f>
        <v>-133917.65222736643</v>
      </c>
      <c r="CH11" s="13">
        <f>-SUMIF(RevReqDetR!$B$12:$B$264,CH$1,RevReqDetR!$BN$12:$BN$264)</f>
        <v>-132110.21571745549</v>
      </c>
      <c r="CI11" s="13">
        <f>-SUMIF(RevReqDetR!$B$12:$B$264,CI$1,RevReqDetR!$BN$12:$BN$264)</f>
        <v>-131447.07551470268</v>
      </c>
      <c r="CJ11" s="13">
        <f>-SUMIF(RevReqDetR!$B$12:$B$264,CJ$1,RevReqDetR!$BN$12:$BN$264)</f>
        <v>-126006.14439396503</v>
      </c>
      <c r="CK11" s="13">
        <f>-SUMIF(RevReqDetR!$B$12:$B$264,CK$1,RevReqDetR!$BN$12:$BN$264)</f>
        <v>-125955.80021322309</v>
      </c>
      <c r="CL11" s="13">
        <f>-SUMIF(RevReqDetR!$B$12:$B$264,CL$1,RevReqDetR!$BN$12:$BN$264)</f>
        <v>-123924.02236707504</v>
      </c>
      <c r="CM11" s="13">
        <f>-SUMIF(RevReqDetR!$B$12:$B$264,CM$1,RevReqDetR!$BN$12:$BN$264)</f>
        <v>-124492.93803971428</v>
      </c>
      <c r="CN11" s="13">
        <f>-SUMIF(RevReqDetR!$B$12:$B$264,CN$1,RevReqDetR!$BN$12:$BN$264)</f>
        <v>-125044.40716742918</v>
      </c>
      <c r="CO11" s="13">
        <f>-SUMIF(RevReqDetR!$B$12:$B$264,CO$1,RevReqDetR!$BN$12:$BN$264)</f>
        <v>-123463.38574212638</v>
      </c>
      <c r="CP11" s="13">
        <f>-SUMIF(RevReqDetR!$B$12:$B$264,CP$1,RevReqDetR!$BN$12:$BN$264)</f>
        <v>-123517.99846297532</v>
      </c>
      <c r="CQ11" s="13">
        <f>-SUMIF(RevReqDetR!$B$12:$B$264,CQ$1,RevReqDetR!$BN$12:$BN$264)</f>
        <v>-123162.12271456771</v>
      </c>
      <c r="CR11" s="13">
        <f>-SUMIF(RevReqDetR!$B$12:$B$264,CR$1,RevReqDetR!$BN$12:$BN$264)</f>
        <v>-119460.66367401033</v>
      </c>
      <c r="CS11" s="13">
        <f>-SUMIF(RevReqDetR!$B$12:$B$264,CS$1,RevReqDetR!$BN$12:$BN$264)</f>
        <v>-117213.17211774463</v>
      </c>
      <c r="CT11" s="13">
        <f>-SUMIF(RevReqDetR!$B$12:$B$264,CT$1,RevReqDetR!$BN$12:$BN$264)</f>
        <v>-116524.67022769929</v>
      </c>
      <c r="CU11" s="13">
        <f>-SUMIF(RevReqDetR!$B$12:$B$264,CU$1,RevReqDetR!$BN$12:$BN$264)</f>
        <v>-115743.07339663175</v>
      </c>
      <c r="CV11" s="13">
        <f>-SUMIF(RevReqDetR!$B$12:$B$264,CV$1,RevReqDetR!$BN$12:$BN$264)</f>
        <v>-110572.25369977148</v>
      </c>
      <c r="CW11" s="13">
        <f>-SUMIF(RevReqDetR!$B$12:$B$264,CW$1,RevReqDetR!$BN$12:$BN$264)</f>
        <v>-110424.84917213103</v>
      </c>
      <c r="CX11" s="13">
        <f>-SUMIF(RevReqDetR!$B$12:$B$264,CX$1,RevReqDetR!$BN$12:$BN$264)</f>
        <v>-108556.77493163534</v>
      </c>
      <c r="CY11" s="13">
        <f>-SUMIF(RevReqDetR!$B$12:$B$264,CY$1,RevReqDetR!$BN$12:$BN$264)</f>
        <v>-108944.97759271388</v>
      </c>
      <c r="CZ11" s="13">
        <f>-SUMIF(RevReqDetR!$B$12:$B$264,CZ$1,RevReqDetR!$BN$12:$BN$264)</f>
        <v>-108792.22935806571</v>
      </c>
      <c r="DA11" s="13">
        <f>-SUMIF(RevReqDetR!$B$12:$B$264,DA$1,RevReqDetR!$BN$12:$BN$264)</f>
        <v>-107318.15006121958</v>
      </c>
      <c r="DB11" s="13">
        <f>-SUMIF(RevReqDetR!$B$12:$B$264,DB$1,RevReqDetR!$BN$12:$BN$264)</f>
        <v>-107181.59676627563</v>
      </c>
      <c r="DC11" s="13">
        <f>-SUMIF(RevReqDetR!$B$12:$B$264,DC$1,RevReqDetR!$BN$12:$BN$264)</f>
        <v>-106570.73664937711</v>
      </c>
      <c r="DD11" s="13">
        <f>-SUMIF(RevReqDetR!$B$12:$B$264,DD$1,RevReqDetR!$BN$12:$BN$264)</f>
        <v>-103205.10853392007</v>
      </c>
      <c r="DE11" s="13">
        <f>-SUMIF(RevReqDetR!$B$12:$B$264,DE$1,RevReqDetR!$BN$12:$BN$264)</f>
        <v>-100956.52932256977</v>
      </c>
      <c r="DF11" s="13">
        <f>-SUMIF(RevReqDetR!$B$12:$B$264,DF$1,RevReqDetR!$BN$12:$BN$264)</f>
        <v>-98193.491017694832</v>
      </c>
      <c r="DG11" s="13">
        <f>-SUMIF(RevReqDetR!$B$12:$B$264,DG$1,RevReqDetR!$BN$12:$BN$264)</f>
        <v>-97551.302385559189</v>
      </c>
      <c r="DH11" s="13">
        <f>-SUMIF(RevReqDetR!$B$12:$B$264,DH$1,RevReqDetR!$BN$12:$BN$264)</f>
        <v>-92901.081472923353</v>
      </c>
      <c r="DI11" s="13">
        <f>-SUMIF(RevReqDetR!$B$12:$B$264,DI$1,RevReqDetR!$BN$12:$BN$264)</f>
        <v>-92656.227782067144</v>
      </c>
      <c r="DJ11" s="13">
        <f>-SUMIF(RevReqDetR!$B$12:$B$264,DJ$1,RevReqDetR!$BN$12:$BN$264)</f>
        <v>-91306.820600938707</v>
      </c>
      <c r="DK11" s="13">
        <f>-SUMIF(RevReqDetR!$B$12:$B$264,DK$1,RevReqDetR!$BN$12:$BN$264)</f>
        <v>-91384.800659267392</v>
      </c>
      <c r="DL11" s="13">
        <f>-SUMIF(RevReqDetR!$B$12:$B$264,DL$1,RevReqDetR!$BN$12:$BN$264)</f>
        <v>-91056.029554251712</v>
      </c>
      <c r="DM11" s="13">
        <f>-SUMIF(RevReqDetR!$B$12:$B$264,DM$1,RevReqDetR!$BN$12:$BN$264)</f>
        <v>-89496.836396362123</v>
      </c>
      <c r="DN11" s="13">
        <f>-SUMIF(RevReqDetR!$B$12:$B$264,DN$1,RevReqDetR!$BN$12:$BN$264)</f>
        <v>-89152.034617268771</v>
      </c>
      <c r="DO11" s="13">
        <f>-SUMIF(RevReqDetR!$B$12:$B$264,DO$1,RevReqDetR!$BN$12:$BN$264)</f>
        <v>-88437.389858023103</v>
      </c>
      <c r="DP11" s="13">
        <f>-SUMIF(RevReqDetR!$B$12:$B$264,DP$1,RevReqDetR!$BN$12:$BN$264)</f>
        <v>-84657.591493806322</v>
      </c>
      <c r="DQ11" s="13">
        <f>-SUMIF(RevReqDetR!$B$12:$B$264,DQ$1,RevReqDetR!$BN$12:$BN$264)</f>
        <v>-82440.209290544677</v>
      </c>
      <c r="DR11" s="13">
        <f>-SUMIF(RevReqDetR!$B$12:$B$264,DR$1,RevReqDetR!$BN$12:$BN$264)</f>
        <v>-81504.517104720653</v>
      </c>
      <c r="DS11" s="13">
        <f>-SUMIF(RevReqDetR!$B$12:$B$264,DS$1,RevReqDetR!$BN$12:$BN$264)</f>
        <v>-80114.479315144956</v>
      </c>
      <c r="DT11" s="13">
        <f>-SUMIF(RevReqDetR!$B$12:$B$264,DT$1,RevReqDetR!$BN$12:$BN$264)</f>
        <v>-75123.113111060302</v>
      </c>
      <c r="DU11" s="13">
        <f>-SUMIF(RevReqDetR!$B$12:$B$264,DU$1,RevReqDetR!$BN$12:$BN$264)</f>
        <v>-74962.810103593059</v>
      </c>
      <c r="DV11" s="13">
        <f>-SUMIF(RevReqDetR!$B$12:$B$264,DV$1,RevReqDetR!$BN$12:$BN$264)</f>
        <v>-71467.915167240528</v>
      </c>
      <c r="DW11" s="13">
        <f>-SUMIF(RevReqDetR!$B$12:$B$264,DW$1,RevReqDetR!$BN$12:$BN$264)</f>
        <v>-71225.078751873501</v>
      </c>
      <c r="DX11" s="13">
        <f>-SUMIF(RevReqDetR!$B$12:$B$264,DX$1,RevReqDetR!$BN$12:$BN$264)</f>
        <v>-71177.686251971478</v>
      </c>
      <c r="DY11" s="13">
        <f>-SUMIF(RevReqDetR!$B$12:$B$264,DY$1,RevReqDetR!$BN$12:$BN$264)</f>
        <v>-69542.119095066868</v>
      </c>
      <c r="DZ11" s="13">
        <f>-SUMIF(RevReqDetR!$B$12:$B$264,DZ$1,RevReqDetR!$BN$12:$BN$264)</f>
        <v>-69320.222051333258</v>
      </c>
      <c r="EA11" s="13">
        <f>-SUMIF(RevReqDetR!$B$12:$B$264,EA$1,RevReqDetR!$BN$12:$BN$264)</f>
        <v>-68733.469019342985</v>
      </c>
      <c r="EB11" s="13">
        <f>-SUMIF(RevReqDetR!$B$12:$B$264,EB$1,RevReqDetR!$BN$12:$BN$264)</f>
        <v>-65357.657332088747</v>
      </c>
      <c r="EC11" s="13">
        <f>-SUMIF(RevReqDetR!$B$12:$B$264,EC$1,RevReqDetR!$BN$12:$BN$264)</f>
        <v>-63034.459592297651</v>
      </c>
      <c r="ED11" s="13">
        <f>-SUMIF(RevReqDetR!$B$12:$B$264,ED$1,RevReqDetR!$BN$12:$BN$264)</f>
        <v>-62027.482881334487</v>
      </c>
      <c r="EE11" s="13">
        <f>-SUMIF(RevReqDetR!$B$12:$B$264,EE$1,RevReqDetR!$BN$12:$BN$264)</f>
        <v>-61042.59755724515</v>
      </c>
      <c r="EF11" s="13">
        <f>-SUMIF(RevReqDetR!$B$12:$B$264,EF$1,RevReqDetR!$BN$12:$BN$264)</f>
        <v>-55692.905712284868</v>
      </c>
      <c r="EG11" s="13">
        <f>-SUMIF(RevReqDetR!$B$12:$B$264,EG$1,RevReqDetR!$BN$12:$BN$264)</f>
        <v>-55056.700707987526</v>
      </c>
      <c r="EH11" s="13">
        <f>-SUMIF(RevReqDetR!$B$12:$B$264,EH$1,RevReqDetR!$BN$12:$BN$264)</f>
        <v>-52255.55532798166</v>
      </c>
      <c r="EI11" s="13">
        <f>-SUMIF(RevReqDetR!$B$12:$B$264,EI$1,RevReqDetR!$BN$12:$BN$264)</f>
        <v>-52206.820939863072</v>
      </c>
      <c r="EJ11" s="13">
        <f>-SUMIF(RevReqDetR!$B$12:$B$264,EJ$1,RevReqDetR!$BN$12:$BN$264)</f>
        <v>-52209.867662354744</v>
      </c>
      <c r="EK11" s="13">
        <f>-SUMIF(RevReqDetR!$B$12:$B$264,EK$1,RevReqDetR!$BN$12:$BN$264)</f>
        <v>-50285.605559810443</v>
      </c>
      <c r="EL11" s="13">
        <f>-SUMIF(RevReqDetR!$B$12:$B$264,EL$1,RevReqDetR!$BN$12:$BN$264)</f>
        <v>-50031.093901941269</v>
      </c>
      <c r="EM11" s="13">
        <f>-SUMIF(RevReqDetR!$B$12:$B$264,EM$1,RevReqDetR!$BN$12:$BN$264)</f>
        <v>-49486.204574815383</v>
      </c>
      <c r="EN11" s="13">
        <f>-SUMIF(RevReqDetR!$B$12:$B$264,EN$1,RevReqDetR!$BN$12:$BN$264)</f>
        <v>-46638.082406829119</v>
      </c>
      <c r="EO11" s="13">
        <f>-SUMIF(RevReqDetR!$B$12:$B$264,EO$1,RevReqDetR!$BN$12:$BN$264)</f>
        <v>-44729.271421469042</v>
      </c>
      <c r="EP11" s="13">
        <f>-SUMIF(RevReqDetR!$B$12:$B$264,EP$1,RevReqDetR!$BN$12:$BN$264)</f>
        <v>-43889.926362646598</v>
      </c>
      <c r="EQ11" s="13">
        <f>-SUMIF(RevReqDetR!$B$12:$B$264,EQ$1,RevReqDetR!$BN$12:$BN$264)</f>
        <v>-43060.469684401593</v>
      </c>
      <c r="ER11" s="13">
        <f>-SUMIF(RevReqDetR!$B$12:$B$264,ER$1,RevReqDetR!$BN$12:$BN$264)</f>
        <v>-38760.520901196382</v>
      </c>
      <c r="ES11" s="13">
        <f>-SUMIF(RevReqDetR!$B$12:$B$264,ES$1,RevReqDetR!$BN$12:$BN$264)</f>
        <v>-38185.278109936167</v>
      </c>
      <c r="ET11" s="13">
        <f>-SUMIF(RevReqDetR!$B$12:$B$264,ET$1,RevReqDetR!$BN$12:$BN$264)</f>
        <v>-35842.755470917626</v>
      </c>
      <c r="EU11" s="13">
        <f>-SUMIF(RevReqDetR!$B$12:$B$264,EU$1,RevReqDetR!$BN$12:$BN$264)</f>
        <v>-35690.651363646117</v>
      </c>
      <c r="EV11" s="13">
        <f>-SUMIF(RevReqDetR!$B$12:$B$264,EV$1,RevReqDetR!$BN$12:$BN$264)</f>
        <v>-35581.310320802346</v>
      </c>
      <c r="EW11" s="13">
        <f>-SUMIF(RevReqDetR!$B$12:$B$264,EW$1,RevReqDetR!$BN$12:$BN$264)</f>
        <v>-33780.559879352135</v>
      </c>
      <c r="EX11" s="13">
        <f>-SUMIF(RevReqDetR!$B$12:$B$264,EX$1,RevReqDetR!$BN$12:$BN$264)</f>
        <v>-33440.176735189962</v>
      </c>
      <c r="EY11" s="13">
        <f>-SUMIF(RevReqDetR!$B$12:$B$264,EY$1,RevReqDetR!$BN$12:$BN$264)</f>
        <v>-32849.781991048389</v>
      </c>
      <c r="EZ11" s="13">
        <f>-SUMIF(RevReqDetR!$B$12:$B$264,EZ$1,RevReqDetR!$BN$12:$BN$264)</f>
        <v>-30178.319801132431</v>
      </c>
      <c r="FA11" s="13">
        <f>-SUMIF(RevReqDetR!$B$12:$B$264,FA$1,RevReqDetR!$BN$12:$BN$264)</f>
        <v>-28363.388645721239</v>
      </c>
      <c r="FB11" s="13">
        <f>-SUMIF(RevReqDetR!$B$12:$B$264,FB$1,RevReqDetR!$BN$12:$BN$264)</f>
        <v>-27513.89006246037</v>
      </c>
      <c r="FC11" s="13">
        <f>-SUMIF(RevReqDetR!$B$12:$B$264,FC$1,RevReqDetR!$BN$12:$BN$264)</f>
        <v>-26674.149193937687</v>
      </c>
      <c r="FD11" s="13">
        <f>-SUMIF(RevReqDetR!$B$12:$B$264,FD$1,RevReqDetR!$BN$12:$BN$264)</f>
        <v>-22729.874902198488</v>
      </c>
      <c r="FE11" s="13">
        <f>-SUMIF(RevReqDetR!$B$12:$B$264,FE$1,RevReqDetR!$BN$12:$BN$264)</f>
        <v>-22094.032633632389</v>
      </c>
      <c r="FF11" s="13">
        <f>-SUMIF(RevReqDetR!$B$12:$B$264,FF$1,RevReqDetR!$BN$12:$BN$264)</f>
        <v>-19873.330965944166</v>
      </c>
      <c r="FG11" s="13">
        <f>-SUMIF(RevReqDetR!$B$12:$B$264,FG$1,RevReqDetR!$BN$12:$BN$264)</f>
        <v>-19685.78649717203</v>
      </c>
      <c r="FH11" s="13">
        <f>-SUMIF(RevReqDetR!$B$12:$B$264,FH$1,RevReqDetR!$BN$12:$BN$264)</f>
        <v>-19531.465697833737</v>
      </c>
      <c r="FI11" s="13">
        <f>-SUMIF(RevReqDetR!$B$12:$B$264,FI$1,RevReqDetR!$BN$12:$BN$264)</f>
        <v>-18018.025144127012</v>
      </c>
      <c r="FJ11" s="13">
        <f>-SUMIF(RevReqDetR!$B$12:$B$264,FJ$1,RevReqDetR!$BN$12:$BN$264)</f>
        <v>-17743.82777053579</v>
      </c>
      <c r="FK11" s="13">
        <f>-SUMIF(RevReqDetR!$B$12:$B$264,FK$1,RevReqDetR!$BN$12:$BN$264)</f>
        <v>-17288.812221730546</v>
      </c>
      <c r="FL11" s="13">
        <f>-SUMIF(RevReqDetR!$B$12:$B$264,FL$1,RevReqDetR!$BN$12:$BN$264)</f>
        <v>-15388.337979824806</v>
      </c>
      <c r="FM11" s="13">
        <f>-SUMIF(RevReqDetR!$B$12:$B$264,FM$1,RevReqDetR!$BN$12:$BN$264)</f>
        <v>-14068.282736778177</v>
      </c>
      <c r="FN11" s="13">
        <f>-SUMIF(RevReqDetR!$B$12:$B$264,FN$1,RevReqDetR!$BN$12:$BN$264)</f>
        <v>-13404.30637781768</v>
      </c>
      <c r="FO11" s="13">
        <f>-SUMIF(RevReqDetR!$B$12:$B$264,FO$1,RevReqDetR!$BN$12:$BN$264)</f>
        <v>-12739.040791340054</v>
      </c>
      <c r="FP11" s="13">
        <f>-SUMIF(RevReqDetR!$B$12:$B$264,FP$1,RevReqDetR!$BN$12:$BN$264)</f>
        <v>-9871.0032039219677</v>
      </c>
      <c r="FQ11" s="13">
        <f>-SUMIF(RevReqDetR!$B$12:$B$264,FQ$1,RevReqDetR!$BN$12:$BN$264)</f>
        <v>-9357.5653546348804</v>
      </c>
      <c r="FR11" s="13">
        <f>-SUMIF(RevReqDetR!$B$12:$B$264,FR$1,RevReqDetR!$BN$12:$BN$264)</f>
        <v>-7704.6670173336861</v>
      </c>
      <c r="FS11" s="13">
        <f>-SUMIF(RevReqDetR!$B$12:$B$264,FS$1,RevReqDetR!$BN$12:$BN$264)</f>
        <v>-7456.7391825632594</v>
      </c>
      <c r="FT11" s="13">
        <f>-SUMIF(RevReqDetR!$B$12:$B$264,FT$1,RevReqDetR!$BN$12:$BN$264)</f>
        <v>-7234.397690939747</v>
      </c>
      <c r="FU11" s="13">
        <f>-SUMIF(RevReqDetR!$B$12:$B$264,FU$1,RevReqDetR!$BN$12:$BN$264)</f>
        <v>-5910.8205960157275</v>
      </c>
      <c r="FV11" s="13">
        <f>-SUMIF(RevReqDetR!$B$12:$B$264,FV$1,RevReqDetR!$BN$12:$BN$264)</f>
        <v>-5561.2911060140204</v>
      </c>
      <c r="FW11" s="13">
        <f>-SUMIF(RevReqDetR!$B$12:$B$264,FW$1,RevReqDetR!$BN$12:$BN$264)</f>
        <v>-5039.5120963991467</v>
      </c>
      <c r="FX11" s="13">
        <f>-SUMIF(RevReqDetR!$B$12:$B$264,FX$1,RevReqDetR!$BN$12:$BN$264)</f>
        <v>-3220.184732205827</v>
      </c>
      <c r="FY11" s="13">
        <f>-SUMIF(RevReqDetR!$B$12:$B$264,FY$1,RevReqDetR!$BN$12:$BN$264)</f>
        <v>-2387.8580589886265</v>
      </c>
      <c r="FZ11" s="13">
        <f>-SUMIF(RevReqDetR!$B$12:$B$264,FZ$1,RevReqDetR!$BN$12:$BN$264)</f>
        <v>-2198.508561270673</v>
      </c>
      <c r="GA11" s="13">
        <f>-SUMIF(RevReqDetR!$B$12:$B$264,GA$1,RevReqDetR!$BN$12:$BN$264)</f>
        <v>-2075.0405956745799</v>
      </c>
      <c r="GB11" s="13">
        <f>-SUMIF(RevReqDetR!$B$12:$B$264,GB$1,RevReqDetR!$BN$12:$BN$264)</f>
        <v>-1367.1898553797598</v>
      </c>
      <c r="GC11" s="13">
        <f>-SUMIF(RevReqDetR!$B$12:$B$264,GC$1,RevReqDetR!$BN$12:$BN$264)</f>
        <v>-1275.2948842238866</v>
      </c>
      <c r="GD11" s="13">
        <f>-SUMIF(RevReqDetR!$B$12:$B$264,GD$1,RevReqDetR!$BN$12:$BN$264)</f>
        <v>-986.01152165286658</v>
      </c>
      <c r="GE11" s="13">
        <f>-SUMIF(RevReqDetR!$B$12:$B$264,GE$1,RevReqDetR!$BN$12:$BN$264)</f>
        <v>-924.28918572942655</v>
      </c>
      <c r="GF11" s="13">
        <f>-SUMIF(RevReqDetR!$B$12:$B$264,GF$1,RevReqDetR!$BN$12:$BN$264)</f>
        <v>-912.0759259768198</v>
      </c>
      <c r="GG11" s="13">
        <f>-SUMIF(RevReqDetR!$B$12:$B$264,GG$1,RevReqDetR!$BN$12:$BN$264)</f>
        <v>-771.89272350166004</v>
      </c>
      <c r="GH11" s="13">
        <f>-SUMIF(RevReqDetR!$B$12:$B$264,GH$1,RevReqDetR!$BN$12:$BN$264)</f>
        <v>-746.24223052621335</v>
      </c>
      <c r="GI11" s="13">
        <f>-SUMIF(RevReqDetR!$B$12:$B$264,GI$1,RevReqDetR!$BN$12:$BN$264)</f>
        <v>-704.73337411906004</v>
      </c>
      <c r="GJ11" s="13">
        <f>-SUMIF(RevReqDetR!$B$12:$B$264,GJ$1,RevReqDetR!$BN$12:$BN$264)</f>
        <v>-554.07973653616</v>
      </c>
      <c r="GK11" s="13">
        <f>-SUMIF(RevReqDetR!$B$12:$B$264,GK$1,RevReqDetR!$BN$12:$BN$264)</f>
        <v>-5.4895427039999989</v>
      </c>
      <c r="GL11" s="13">
        <f>-SUMIF(RevReqDetR!$B$12:$B$264,GL$1,RevReqDetR!$BN$12:$BN$264)</f>
        <v>-5.4895427039999989</v>
      </c>
      <c r="GM11" s="13">
        <f>-SUMIF(RevReqDetR!$B$12:$B$264,GM$1,RevReqDetR!$BN$12:$BN$264)</f>
        <v>-5.4895427039999989</v>
      </c>
      <c r="GN11" s="13">
        <f>-SUMIF(RevReqDetR!$B$12:$B$264,GN$1,RevReqDetR!$BN$12:$BN$264)</f>
        <v>0</v>
      </c>
      <c r="GO11" s="13">
        <f>-SUMIF(RevReqDetR!$B$12:$B$264,GO$1,RevReqDetR!$BN$12:$BN$264)</f>
        <v>0</v>
      </c>
      <c r="GP11" s="13">
        <f>-SUMIF(RevReqDetR!$B$12:$B$264,GP$1,RevReqDetR!$BN$12:$BN$264)</f>
        <v>0</v>
      </c>
      <c r="GQ11" s="13">
        <f>-SUMIF(RevReqDetR!$B$12:$B$264,GQ$1,RevReqDetR!$BN$12:$BN$264)</f>
        <v>0</v>
      </c>
      <c r="GR11" s="13">
        <f>-SUMIF(RevReqDetR!$B$12:$B$264,GR$1,RevReqDetR!$BN$12:$BN$264)</f>
        <v>0</v>
      </c>
      <c r="GS11" s="13">
        <f>-SUMIF(RevReqDetR!$B$12:$B$264,GS$1,RevReqDetR!$BN$12:$BN$264)</f>
        <v>0</v>
      </c>
      <c r="GT11" s="13">
        <f>-SUMIF(RevReqDetR!$B$12:$B$264,GT$1,RevReqDetR!$BN$12:$BN$264)</f>
        <v>0</v>
      </c>
      <c r="GU11" s="13">
        <f>-SUMIF(RevReqDetR!$B$12:$B$264,GU$1,RevReqDetR!$BN$12:$BN$264)</f>
        <v>0</v>
      </c>
      <c r="GV11" s="13">
        <f>-SUMIF(RevReqDetR!$B$12:$B$264,GV$1,RevReqDetR!$BN$12:$BN$264)</f>
        <v>0</v>
      </c>
      <c r="GW11" s="13">
        <f>-SUMIF(RevReqDetR!$B$12:$B$264,GW$1,RevReqDetR!$BN$12:$BN$264)</f>
        <v>0</v>
      </c>
      <c r="GX11" s="13">
        <f>-SUMIF(RevReqDetR!$B$12:$B$264,GX$1,RevReqDetR!$BN$12:$BN$264)</f>
        <v>0</v>
      </c>
      <c r="GY11" s="13">
        <f>-SUMIF(RevReqDetR!$B$12:$B$264,GY$1,RevReqDetR!$BN$12:$BN$264)</f>
        <v>0</v>
      </c>
      <c r="GZ11" s="13">
        <f>-SUMIF(RevReqDetR!$B$12:$B$264,GZ$1,RevReqDetR!$BN$12:$BN$264)</f>
        <v>0</v>
      </c>
      <c r="HA11" s="13">
        <f>-SUMIF(RevReqDetR!$B$12:$B$264,HA$1,RevReqDetR!$BN$12:$BN$264)</f>
        <v>0</v>
      </c>
      <c r="HB11" s="13">
        <f>-SUMIF(RevReqDetR!$B$12:$B$264,HB$1,RevReqDetR!$BN$12:$BN$264)</f>
        <v>0</v>
      </c>
      <c r="HC11" s="13">
        <f>-SUMIF(RevReqDetR!$B$12:$B$264,HC$1,RevReqDetR!$BN$12:$BN$264)</f>
        <v>0</v>
      </c>
      <c r="HD11" s="13">
        <f>-SUMIF(RevReqDetR!$B$12:$B$264,HD$1,RevReqDetR!$BN$12:$BN$264)</f>
        <v>0</v>
      </c>
      <c r="HE11" s="13">
        <f>-SUMIF(RevReqDetR!$B$12:$B$264,HE$1,RevReqDetR!$BN$12:$BN$264)</f>
        <v>0</v>
      </c>
      <c r="HF11" s="13">
        <f>-SUMIF(RevReqDetR!$B$12:$B$264,HF$1,RevReqDetR!$BN$12:$BN$264)</f>
        <v>0</v>
      </c>
      <c r="HG11" s="13">
        <f>-SUMIF(RevReqDetR!$B$12:$B$264,HG$1,RevReqDetR!$BN$12:$BN$264)</f>
        <v>0</v>
      </c>
      <c r="HH11" s="13">
        <f>-SUMIF(RevReqDetR!$B$12:$B$264,HH$1,RevReqDetR!$BN$12:$BN$264)</f>
        <v>0</v>
      </c>
      <c r="HI11" s="13">
        <f>-SUMIF(RevReqDetR!$B$12:$B$264,HI$1,RevReqDetR!$BN$12:$BN$264)</f>
        <v>0</v>
      </c>
      <c r="HJ11" s="13">
        <f>-SUMIF(RevReqDetR!$B$12:$B$264,HJ$1,RevReqDetR!$BN$12:$BN$264)</f>
        <v>0</v>
      </c>
      <c r="HK11" s="13">
        <f>-SUMIF(RevReqDetR!$B$12:$B$264,HK$1,RevReqDetR!$BN$12:$BN$264)</f>
        <v>0</v>
      </c>
      <c r="HL11" s="13">
        <f>-SUMIF(RevReqDetR!$B$12:$B$264,HL$1,RevReqDetR!$BN$12:$BN$264)</f>
        <v>0</v>
      </c>
      <c r="HM11" s="13">
        <f>-SUMIF(RevReqDetR!$B$12:$B$264,HM$1,RevReqDetR!$BN$12:$BN$264)</f>
        <v>0</v>
      </c>
      <c r="HN11" s="13">
        <f>-SUMIF(RevReqDetR!$B$12:$B$264,HN$1,RevReqDetR!$BN$12:$BN$264)</f>
        <v>0</v>
      </c>
      <c r="HO11" s="13">
        <f>-SUMIF(RevReqDetR!$B$12:$B$264,HO$1,RevReqDetR!$BN$12:$BN$264)</f>
        <v>0</v>
      </c>
      <c r="HP11" s="13">
        <f>-SUMIF(RevReqDetR!$B$12:$B$264,HP$1,RevReqDetR!$BN$12:$BN$264)</f>
        <v>0</v>
      </c>
      <c r="HQ11" s="13">
        <f>-SUMIF(RevReqDetR!$B$12:$B$264,HQ$1,RevReqDetR!$BN$12:$BN$264)</f>
        <v>0</v>
      </c>
      <c r="HR11" s="13">
        <f>-SUMIF(RevReqDetR!$B$12:$B$264,HR$1,RevReqDetR!$BN$12:$BN$264)</f>
        <v>0</v>
      </c>
      <c r="HS11" s="13">
        <f>-SUMIF(RevReqDetR!$B$12:$B$264,HS$1,RevReqDetR!$BN$12:$BN$264)</f>
        <v>0</v>
      </c>
      <c r="HT11" s="13">
        <f>-SUMIF(RevReqDetR!$B$12:$B$264,HT$1,RevReqDetR!$BN$12:$BN$264)</f>
        <v>0</v>
      </c>
      <c r="HU11" s="13">
        <f>-SUMIF(RevReqDetR!$B$12:$B$264,HU$1,RevReqDetR!$BN$12:$BN$264)</f>
        <v>0</v>
      </c>
      <c r="HV11" s="13">
        <f>-SUMIF(RevReqDetR!$B$12:$B$264,HV$1,RevReqDetR!$BN$12:$BN$264)</f>
        <v>0</v>
      </c>
      <c r="HW11" s="13">
        <f>-SUMIF(RevReqDetR!$B$12:$B$264,HW$1,RevReqDetR!$BN$12:$BN$264)</f>
        <v>0</v>
      </c>
      <c r="HX11" s="59"/>
      <c r="HY11" s="59">
        <f t="shared" si="5"/>
        <v>0</v>
      </c>
      <c r="HZ11" s="59">
        <f t="shared" si="5"/>
        <v>0</v>
      </c>
      <c r="IA11" s="59">
        <f t="shared" si="5"/>
        <v>-2073418.2297899504</v>
      </c>
      <c r="IB11" s="59">
        <f t="shared" si="5"/>
        <v>-2285794.640609948</v>
      </c>
      <c r="IC11" s="59">
        <f t="shared" si="5"/>
        <v>-2127112.4447039752</v>
      </c>
      <c r="ID11" s="59">
        <f t="shared" si="5"/>
        <v>-1967369.5045702637</v>
      </c>
      <c r="IE11" s="59">
        <f t="shared" si="5"/>
        <v>-1816588.6709786779</v>
      </c>
      <c r="IF11" s="59">
        <f t="shared" si="5"/>
        <v>-1632282.1038541629</v>
      </c>
      <c r="IG11" s="59">
        <f t="shared" si="5"/>
        <v>-1433543.5567818761</v>
      </c>
      <c r="IH11" s="59">
        <f t="shared" si="5"/>
        <v>-1232828.2058740216</v>
      </c>
      <c r="II11" s="59">
        <f t="shared" si="6"/>
        <v>-1019636.6321049818</v>
      </c>
      <c r="IJ11" s="59">
        <f t="shared" si="6"/>
        <v>-783678.29412006703</v>
      </c>
      <c r="IK11" s="59">
        <f t="shared" si="6"/>
        <v>-561738.69685324549</v>
      </c>
      <c r="IL11" s="59">
        <f t="shared" si="6"/>
        <v>-364738.89100003918</v>
      </c>
      <c r="IM11" s="59">
        <f t="shared" si="6"/>
        <v>-186969.78474166087</v>
      </c>
      <c r="IN11" s="59">
        <f t="shared" si="6"/>
        <v>-51431.50437700894</v>
      </c>
      <c r="IO11" s="59">
        <f t="shared" si="6"/>
        <v>-5615.7933261542066</v>
      </c>
      <c r="IP11" s="59">
        <f t="shared" si="6"/>
        <v>0</v>
      </c>
      <c r="IQ11" s="59">
        <f t="shared" si="6"/>
        <v>0</v>
      </c>
      <c r="IR11" s="59">
        <f t="shared" si="6"/>
        <v>0</v>
      </c>
    </row>
    <row r="12" spans="1:252" x14ac:dyDescent="0.2">
      <c r="B12" s="65" t="s">
        <v>45</v>
      </c>
      <c r="D12" s="8">
        <f t="shared" ref="D12:BO12" si="15">SUM(D9:D11)</f>
        <v>190750.70020467503</v>
      </c>
      <c r="E12" s="8">
        <f t="shared" si="15"/>
        <v>239382.78857674485</v>
      </c>
      <c r="F12" s="8">
        <f t="shared" si="15"/>
        <v>413292.01370451029</v>
      </c>
      <c r="G12" s="8">
        <f t="shared" si="15"/>
        <v>387188.4815282108</v>
      </c>
      <c r="H12" s="8">
        <f t="shared" si="15"/>
        <v>444631.65128641191</v>
      </c>
      <c r="I12" s="8">
        <f t="shared" si="15"/>
        <v>450111.66366200853</v>
      </c>
      <c r="J12" s="8">
        <f t="shared" si="15"/>
        <v>488527.49197582999</v>
      </c>
      <c r="K12" s="8">
        <f t="shared" si="15"/>
        <v>496561.80221398739</v>
      </c>
      <c r="L12" s="8">
        <f t="shared" si="15"/>
        <v>534232.54449612438</v>
      </c>
      <c r="M12" s="8">
        <f t="shared" si="15"/>
        <v>524255.36511668912</v>
      </c>
      <c r="N12" s="8">
        <f t="shared" si="15"/>
        <v>513804.56222801964</v>
      </c>
      <c r="O12" s="8">
        <f t="shared" si="15"/>
        <v>537736.61582183605</v>
      </c>
      <c r="P12" s="8">
        <f t="shared" si="15"/>
        <v>493468.51390024554</v>
      </c>
      <c r="Q12" s="8">
        <f t="shared" si="15"/>
        <v>542111.30462157342</v>
      </c>
      <c r="R12" s="8">
        <f t="shared" si="15"/>
        <v>619251.86949785752</v>
      </c>
      <c r="S12" s="8">
        <f t="shared" si="15"/>
        <v>394535.85957284516</v>
      </c>
      <c r="T12" s="8">
        <f t="shared" si="15"/>
        <v>502298.39101468702</v>
      </c>
      <c r="U12" s="8">
        <f t="shared" si="15"/>
        <v>479260.90611690632</v>
      </c>
      <c r="V12" s="8">
        <f t="shared" si="15"/>
        <v>489625.05446502066</v>
      </c>
      <c r="W12" s="8">
        <f t="shared" si="15"/>
        <v>472222.86250540637</v>
      </c>
      <c r="X12" s="8">
        <f t="shared" si="15"/>
        <v>485848.41312338423</v>
      </c>
      <c r="Y12" s="8">
        <f t="shared" si="15"/>
        <v>475395.81784284243</v>
      </c>
      <c r="Z12" s="8">
        <f t="shared" si="15"/>
        <v>467967.31842021237</v>
      </c>
      <c r="AA12" s="8">
        <f t="shared" si="15"/>
        <v>508687.43214557925</v>
      </c>
      <c r="AB12" s="8">
        <f t="shared" si="15"/>
        <v>488064.62838565605</v>
      </c>
      <c r="AC12" s="8">
        <f t="shared" si="15"/>
        <v>488545.92440696189</v>
      </c>
      <c r="AD12" s="8">
        <f t="shared" si="15"/>
        <v>505980.2263823445</v>
      </c>
      <c r="AE12" s="8">
        <f t="shared" si="15"/>
        <v>476064.65899780934</v>
      </c>
      <c r="AF12" s="8">
        <f t="shared" si="15"/>
        <v>497072.23721443885</v>
      </c>
      <c r="AG12" s="8">
        <f t="shared" si="15"/>
        <v>483459.07281971525</v>
      </c>
      <c r="AH12" s="8">
        <f t="shared" si="15"/>
        <v>498272.4391836609</v>
      </c>
      <c r="AI12" s="8">
        <f t="shared" si="15"/>
        <v>474189.33269563876</v>
      </c>
      <c r="AJ12" s="8">
        <f t="shared" si="15"/>
        <v>487578.08873217332</v>
      </c>
      <c r="AK12" s="8">
        <f t="shared" si="15"/>
        <v>479830.47696163552</v>
      </c>
      <c r="AL12" s="8">
        <f t="shared" si="15"/>
        <v>465576.0210314485</v>
      </c>
      <c r="AM12" s="8">
        <f t="shared" si="15"/>
        <v>478051.54743800557</v>
      </c>
      <c r="AN12" s="8">
        <f t="shared" si="15"/>
        <v>450384.36191526451</v>
      </c>
      <c r="AO12" s="8">
        <f t="shared" si="15"/>
        <v>467162.46633299737</v>
      </c>
      <c r="AP12" s="8">
        <f t="shared" si="15"/>
        <v>469780.25182961393</v>
      </c>
      <c r="AQ12" s="8">
        <f t="shared" si="15"/>
        <v>426819.2079065541</v>
      </c>
      <c r="AR12" s="8">
        <f t="shared" si="15"/>
        <v>472212.52955149073</v>
      </c>
      <c r="AS12" s="8">
        <f t="shared" si="15"/>
        <v>450601.43533899693</v>
      </c>
      <c r="AT12" s="8">
        <f t="shared" si="15"/>
        <v>462753.80664622784</v>
      </c>
      <c r="AU12" s="8">
        <f t="shared" si="15"/>
        <v>444775.51553162606</v>
      </c>
      <c r="AV12" s="8">
        <f t="shared" si="15"/>
        <v>456007.5388351577</v>
      </c>
      <c r="AW12" s="8">
        <f t="shared" si="15"/>
        <v>449155.55163611803</v>
      </c>
      <c r="AX12" s="8">
        <f t="shared" si="15"/>
        <v>433514.93199058191</v>
      </c>
      <c r="AY12" s="8">
        <f t="shared" si="15"/>
        <v>444459.88783185015</v>
      </c>
      <c r="AZ12" s="8">
        <f t="shared" si="15"/>
        <v>421280.06608318654</v>
      </c>
      <c r="BA12" s="8">
        <f t="shared" si="15"/>
        <v>432143.76156995934</v>
      </c>
      <c r="BB12" s="8">
        <f t="shared" si="15"/>
        <v>430981.40286289598</v>
      </c>
      <c r="BC12" s="8">
        <f t="shared" si="15"/>
        <v>391708.15320677881</v>
      </c>
      <c r="BD12" s="8">
        <f t="shared" si="15"/>
        <v>435344.57340172795</v>
      </c>
      <c r="BE12" s="8">
        <f t="shared" si="15"/>
        <v>417262.36002607865</v>
      </c>
      <c r="BF12" s="8">
        <f t="shared" si="15"/>
        <v>436399.69652818475</v>
      </c>
      <c r="BG12" s="8">
        <f t="shared" si="15"/>
        <v>407225.16883066809</v>
      </c>
      <c r="BH12" s="8">
        <f t="shared" si="15"/>
        <v>423587.40437776514</v>
      </c>
      <c r="BI12" s="8">
        <f t="shared" si="15"/>
        <v>420418.21140911535</v>
      </c>
      <c r="BJ12" s="8">
        <f t="shared" si="15"/>
        <v>399698.9835741173</v>
      </c>
      <c r="BK12" s="8">
        <f t="shared" si="15"/>
        <v>408813.9702781958</v>
      </c>
      <c r="BL12" s="8">
        <f t="shared" si="15"/>
        <v>386504.26097401528</v>
      </c>
      <c r="BM12" s="8">
        <f t="shared" si="15"/>
        <v>400132.69066767418</v>
      </c>
      <c r="BN12" s="8">
        <f t="shared" si="15"/>
        <v>401632.56139180681</v>
      </c>
      <c r="BO12" s="8">
        <f t="shared" si="15"/>
        <v>348926.57123081875</v>
      </c>
      <c r="BP12" s="8">
        <f t="shared" ref="BP12:EA12" si="16">SUM(BP9:BP11)</f>
        <v>401888.86114305153</v>
      </c>
      <c r="BQ12" s="8">
        <f t="shared" si="16"/>
        <v>384778.45487775467</v>
      </c>
      <c r="BR12" s="8">
        <f t="shared" si="16"/>
        <v>403156.71041081869</v>
      </c>
      <c r="BS12" s="8">
        <f t="shared" si="16"/>
        <v>376939.75160978263</v>
      </c>
      <c r="BT12" s="8">
        <f t="shared" si="16"/>
        <v>388572.15121872106</v>
      </c>
      <c r="BU12" s="8">
        <f t="shared" si="16"/>
        <v>386688.86948359222</v>
      </c>
      <c r="BV12" s="8">
        <f t="shared" si="16"/>
        <v>367469.03650557628</v>
      </c>
      <c r="BW12" s="8">
        <f t="shared" si="16"/>
        <v>373470.50458477542</v>
      </c>
      <c r="BX12" s="8">
        <f t="shared" si="16"/>
        <v>352939.98549209093</v>
      </c>
      <c r="BY12" s="8">
        <f t="shared" si="16"/>
        <v>363258.62514438166</v>
      </c>
      <c r="BZ12" s="8">
        <f t="shared" si="16"/>
        <v>364846.78994887188</v>
      </c>
      <c r="CA12" s="8">
        <f t="shared" si="16"/>
        <v>333512.87789406534</v>
      </c>
      <c r="CB12" s="8">
        <f t="shared" si="16"/>
        <v>363164.40012747329</v>
      </c>
      <c r="CC12" s="8">
        <f t="shared" si="16"/>
        <v>348056.53452461818</v>
      </c>
      <c r="CD12" s="8">
        <f t="shared" si="16"/>
        <v>364597.60485241725</v>
      </c>
      <c r="CE12" s="8">
        <f t="shared" si="16"/>
        <v>333118.63770801446</v>
      </c>
      <c r="CF12" s="8">
        <f t="shared" si="16"/>
        <v>348954.03708823567</v>
      </c>
      <c r="CG12" s="8">
        <f t="shared" si="16"/>
        <v>341817.83788815502</v>
      </c>
      <c r="CH12" s="8">
        <f t="shared" si="16"/>
        <v>325617.72755106597</v>
      </c>
      <c r="CI12" s="8">
        <f t="shared" si="16"/>
        <v>328628.69402893714</v>
      </c>
      <c r="CJ12" s="8">
        <f t="shared" si="16"/>
        <v>311421.83046291658</v>
      </c>
      <c r="CK12" s="8">
        <f t="shared" si="16"/>
        <v>318985.52936641243</v>
      </c>
      <c r="CL12" s="8">
        <f t="shared" si="16"/>
        <v>320769.18741678813</v>
      </c>
      <c r="CM12" s="8">
        <f t="shared" si="16"/>
        <v>279014.72675002931</v>
      </c>
      <c r="CN12" s="8">
        <f t="shared" si="16"/>
        <v>320486.81932056847</v>
      </c>
      <c r="CO12" s="8">
        <f t="shared" si="16"/>
        <v>305228.59048709436</v>
      </c>
      <c r="CP12" s="8">
        <f t="shared" si="16"/>
        <v>319613.66726021044</v>
      </c>
      <c r="CQ12" s="8">
        <f t="shared" si="16"/>
        <v>295839.72267266456</v>
      </c>
      <c r="CR12" s="8">
        <f t="shared" si="16"/>
        <v>306638.65887466632</v>
      </c>
      <c r="CS12" s="8">
        <f t="shared" si="16"/>
        <v>303256.29705252644</v>
      </c>
      <c r="CT12" s="8">
        <f t="shared" si="16"/>
        <v>287889.312269599</v>
      </c>
      <c r="CU12" s="8">
        <f t="shared" si="16"/>
        <v>291779.7586668717</v>
      </c>
      <c r="CV12" s="8">
        <f t="shared" si="16"/>
        <v>273336.66638961365</v>
      </c>
      <c r="CW12" s="8">
        <f t="shared" si="16"/>
        <v>285552.84735296632</v>
      </c>
      <c r="CX12" s="8">
        <f t="shared" si="16"/>
        <v>230344.9515936597</v>
      </c>
      <c r="CY12" s="8">
        <f t="shared" si="16"/>
        <v>197730.5049386422</v>
      </c>
      <c r="CZ12" s="8">
        <f t="shared" si="16"/>
        <v>230247.30800370895</v>
      </c>
      <c r="DA12" s="8">
        <f t="shared" si="16"/>
        <v>217003.66725038819</v>
      </c>
      <c r="DB12" s="8">
        <f t="shared" si="16"/>
        <v>227429.43181234779</v>
      </c>
      <c r="DC12" s="8">
        <f t="shared" si="16"/>
        <v>215179.14163560589</v>
      </c>
      <c r="DD12" s="8">
        <f t="shared" si="16"/>
        <v>218784.72869514249</v>
      </c>
      <c r="DE12" s="8">
        <f t="shared" si="16"/>
        <v>211122.53936046181</v>
      </c>
      <c r="DF12" s="8">
        <f t="shared" si="16"/>
        <v>198534.65084015403</v>
      </c>
      <c r="DG12" s="8">
        <f t="shared" si="16"/>
        <v>206675.96833110199</v>
      </c>
      <c r="DH12" s="8">
        <f t="shared" si="16"/>
        <v>187529.08510736219</v>
      </c>
      <c r="DI12" s="8">
        <f t="shared" si="16"/>
        <v>178968.89967314026</v>
      </c>
      <c r="DJ12" s="8">
        <f t="shared" si="16"/>
        <v>193590.54122462135</v>
      </c>
      <c r="DK12" s="8">
        <f t="shared" si="16"/>
        <v>175763.39842658018</v>
      </c>
      <c r="DL12" s="8">
        <f t="shared" si="16"/>
        <v>197856.38028855401</v>
      </c>
      <c r="DM12" s="8">
        <f t="shared" si="16"/>
        <v>183439.99413444003</v>
      </c>
      <c r="DN12" s="8">
        <f t="shared" si="16"/>
        <v>191774.84149101673</v>
      </c>
      <c r="DO12" s="8">
        <f t="shared" si="16"/>
        <v>174518.22181644692</v>
      </c>
      <c r="DP12" s="8">
        <f t="shared" si="16"/>
        <v>182261.80032603611</v>
      </c>
      <c r="DQ12" s="8">
        <f t="shared" si="16"/>
        <v>177494.82188005111</v>
      </c>
      <c r="DR12" s="8">
        <f t="shared" si="16"/>
        <v>165459.1287962505</v>
      </c>
      <c r="DS12" s="8">
        <f t="shared" si="16"/>
        <v>266712.89563099522</v>
      </c>
      <c r="DT12" s="8">
        <f t="shared" si="16"/>
        <v>154439.83885705011</v>
      </c>
      <c r="DU12" s="8">
        <f t="shared" si="16"/>
        <v>153034.81759180763</v>
      </c>
      <c r="DV12" s="8">
        <f t="shared" si="16"/>
        <v>153739.13682168361</v>
      </c>
      <c r="DW12" s="8">
        <f t="shared" si="16"/>
        <v>139275.49900709529</v>
      </c>
      <c r="DX12" s="8">
        <f t="shared" si="16"/>
        <v>150664.067442186</v>
      </c>
      <c r="DY12" s="8">
        <f t="shared" si="16"/>
        <v>143676.0513929266</v>
      </c>
      <c r="DZ12" s="8">
        <f t="shared" si="16"/>
        <v>143353.12515386633</v>
      </c>
      <c r="EA12" s="8">
        <f t="shared" si="16"/>
        <v>141693.71606243291</v>
      </c>
      <c r="EB12" s="8">
        <f t="shared" ref="EB12:GM12" si="17">SUM(EB9:EB11)</f>
        <v>135068.13073616469</v>
      </c>
      <c r="EC12" s="8">
        <f t="shared" si="17"/>
        <v>130411.99214853838</v>
      </c>
      <c r="ED12" s="8">
        <f t="shared" si="17"/>
        <v>128109.24755572481</v>
      </c>
      <c r="EE12" s="8">
        <f t="shared" si="17"/>
        <v>125997.49664450393</v>
      </c>
      <c r="EF12" s="8">
        <f t="shared" si="17"/>
        <v>115063.86077567402</v>
      </c>
      <c r="EG12" s="8">
        <f t="shared" si="17"/>
        <v>113681.45478313352</v>
      </c>
      <c r="EH12" s="8">
        <f t="shared" si="17"/>
        <v>108011.49771035858</v>
      </c>
      <c r="EI12" s="8">
        <f t="shared" si="17"/>
        <v>107523.22988198287</v>
      </c>
      <c r="EJ12" s="8">
        <f t="shared" si="17"/>
        <v>107791.24436761206</v>
      </c>
      <c r="EK12" s="8">
        <f t="shared" si="17"/>
        <v>103887.85681426691</v>
      </c>
      <c r="EL12" s="8">
        <f t="shared" si="17"/>
        <v>103485.60845105408</v>
      </c>
      <c r="EM12" s="8">
        <f t="shared" si="17"/>
        <v>101984.16792785804</v>
      </c>
      <c r="EN12" s="8">
        <f t="shared" si="17"/>
        <v>96389.818283065979</v>
      </c>
      <c r="EO12" s="8">
        <f t="shared" si="17"/>
        <v>92560.057422938407</v>
      </c>
      <c r="EP12" s="8">
        <f t="shared" si="17"/>
        <v>90650.388976046204</v>
      </c>
      <c r="EQ12" s="8">
        <f t="shared" si="17"/>
        <v>88877.134900185221</v>
      </c>
      <c r="ER12" s="8">
        <f t="shared" si="17"/>
        <v>80087.665113258961</v>
      </c>
      <c r="ES12" s="8">
        <f t="shared" si="17"/>
        <v>78846.236024659651</v>
      </c>
      <c r="ET12" s="8">
        <f t="shared" si="17"/>
        <v>74105.384692424763</v>
      </c>
      <c r="EU12" s="8">
        <f t="shared" si="17"/>
        <v>73458.192111093638</v>
      </c>
      <c r="EV12" s="8">
        <f t="shared" si="17"/>
        <v>73461.624497992074</v>
      </c>
      <c r="EW12" s="8">
        <f t="shared" si="17"/>
        <v>69799.741877360299</v>
      </c>
      <c r="EX12" s="8">
        <f t="shared" si="17"/>
        <v>69207.447986015599</v>
      </c>
      <c r="EY12" s="8">
        <f t="shared" si="17"/>
        <v>67649.228425061068</v>
      </c>
      <c r="EZ12" s="8">
        <f t="shared" si="17"/>
        <v>62390.770663415664</v>
      </c>
      <c r="FA12" s="8">
        <f t="shared" si="17"/>
        <v>58742.399101018396</v>
      </c>
      <c r="FB12" s="8">
        <f t="shared" si="17"/>
        <v>56830.772456334278</v>
      </c>
      <c r="FC12" s="8">
        <f t="shared" si="17"/>
        <v>55045.184663706139</v>
      </c>
      <c r="FD12" s="8">
        <f t="shared" si="17"/>
        <v>46979.384000924896</v>
      </c>
      <c r="FE12" s="8">
        <f t="shared" si="17"/>
        <v>45616.298134257901</v>
      </c>
      <c r="FF12" s="8">
        <f t="shared" si="17"/>
        <v>41112.084724192791</v>
      </c>
      <c r="FG12" s="8">
        <f t="shared" si="17"/>
        <v>40443.654717732119</v>
      </c>
      <c r="FH12" s="8">
        <f t="shared" si="17"/>
        <v>40315.8636113717</v>
      </c>
      <c r="FI12" s="8">
        <f t="shared" si="17"/>
        <v>37234.888191544291</v>
      </c>
      <c r="FJ12" s="8">
        <f t="shared" si="17"/>
        <v>36746.87040792995</v>
      </c>
      <c r="FK12" s="8">
        <f t="shared" si="17"/>
        <v>35572.404895310625</v>
      </c>
      <c r="FL12" s="8">
        <f t="shared" si="17"/>
        <v>31828.163036777929</v>
      </c>
      <c r="FM12" s="8">
        <f t="shared" si="17"/>
        <v>29172.791464372443</v>
      </c>
      <c r="FN12" s="8">
        <f t="shared" si="17"/>
        <v>27691.292825250792</v>
      </c>
      <c r="FO12" s="8">
        <f t="shared" si="17"/>
        <v>26279.33865435858</v>
      </c>
      <c r="FP12" s="8">
        <f t="shared" si="17"/>
        <v>20413.595539913644</v>
      </c>
      <c r="FQ12" s="8">
        <f t="shared" si="17"/>
        <v>19318.501814460975</v>
      </c>
      <c r="FR12" s="8">
        <f t="shared" si="17"/>
        <v>15968.124570008735</v>
      </c>
      <c r="FS12" s="8">
        <f t="shared" si="17"/>
        <v>15316.729391518958</v>
      </c>
      <c r="FT12" s="8">
        <f t="shared" si="17"/>
        <v>14929.052017882175</v>
      </c>
      <c r="FU12" s="8">
        <f t="shared" si="17"/>
        <v>12230.946632861065</v>
      </c>
      <c r="FV12" s="8">
        <f t="shared" si="17"/>
        <v>11580.729223794184</v>
      </c>
      <c r="FW12" s="8">
        <f t="shared" si="17"/>
        <v>10285.797046395401</v>
      </c>
      <c r="FX12" s="8">
        <f t="shared" si="17"/>
        <v>6652.9526706435317</v>
      </c>
      <c r="FY12" s="8">
        <f t="shared" si="17"/>
        <v>4967.0011904360726</v>
      </c>
      <c r="FZ12" s="8">
        <f t="shared" si="17"/>
        <v>4533.7487468389099</v>
      </c>
      <c r="GA12" s="8">
        <f t="shared" si="17"/>
        <v>4271.2824657500842</v>
      </c>
      <c r="GB12" s="8">
        <f t="shared" si="17"/>
        <v>2828.4833211681889</v>
      </c>
      <c r="GC12" s="8">
        <f t="shared" si="17"/>
        <v>2632.918889967882</v>
      </c>
      <c r="GD12" s="8">
        <f t="shared" si="17"/>
        <v>1900.2117609224752</v>
      </c>
      <c r="GE12" s="8">
        <f t="shared" si="17"/>
        <v>1885.2080943801634</v>
      </c>
      <c r="GF12" s="8">
        <f t="shared" si="17"/>
        <v>1880.6488662971519</v>
      </c>
      <c r="GG12" s="8">
        <f t="shared" si="17"/>
        <v>1596.1641070188889</v>
      </c>
      <c r="GH12" s="8">
        <f t="shared" si="17"/>
        <v>1548.8262240491295</v>
      </c>
      <c r="GI12" s="8">
        <f t="shared" si="17"/>
        <v>1446.4438887302454</v>
      </c>
      <c r="GJ12" s="8">
        <f t="shared" si="17"/>
        <v>-358.78709423478949</v>
      </c>
      <c r="GK12" s="8">
        <f t="shared" si="17"/>
        <v>11.658943871342306</v>
      </c>
      <c r="GL12" s="8">
        <f t="shared" si="17"/>
        <v>11.105766885040882</v>
      </c>
      <c r="GM12" s="8">
        <f t="shared" si="17"/>
        <v>11.105766885040996</v>
      </c>
      <c r="GN12" s="8">
        <f t="shared" ref="GN12:HW12" si="18">SUM(GN9:GN11)</f>
        <v>0</v>
      </c>
      <c r="GO12" s="8">
        <f t="shared" si="18"/>
        <v>0</v>
      </c>
      <c r="GP12" s="8">
        <f t="shared" si="18"/>
        <v>0</v>
      </c>
      <c r="GQ12" s="8">
        <f t="shared" si="18"/>
        <v>0</v>
      </c>
      <c r="GR12" s="8">
        <f t="shared" si="18"/>
        <v>0</v>
      </c>
      <c r="GS12" s="8">
        <f t="shared" si="18"/>
        <v>0</v>
      </c>
      <c r="GT12" s="8">
        <f t="shared" si="18"/>
        <v>0</v>
      </c>
      <c r="GU12" s="8">
        <f t="shared" si="18"/>
        <v>0</v>
      </c>
      <c r="GV12" s="8">
        <f t="shared" si="18"/>
        <v>0</v>
      </c>
      <c r="GW12" s="8">
        <f t="shared" si="18"/>
        <v>0</v>
      </c>
      <c r="GX12" s="8">
        <f t="shared" si="18"/>
        <v>0</v>
      </c>
      <c r="GY12" s="8">
        <f t="shared" si="18"/>
        <v>0</v>
      </c>
      <c r="GZ12" s="8">
        <f t="shared" si="18"/>
        <v>0</v>
      </c>
      <c r="HA12" s="8">
        <f t="shared" si="18"/>
        <v>0</v>
      </c>
      <c r="HB12" s="8">
        <f t="shared" si="18"/>
        <v>0</v>
      </c>
      <c r="HC12" s="8">
        <f t="shared" si="18"/>
        <v>0</v>
      </c>
      <c r="HD12" s="8">
        <f t="shared" si="18"/>
        <v>0</v>
      </c>
      <c r="HE12" s="8">
        <f t="shared" si="18"/>
        <v>0</v>
      </c>
      <c r="HF12" s="8">
        <f t="shared" si="18"/>
        <v>0</v>
      </c>
      <c r="HG12" s="8">
        <f t="shared" si="18"/>
        <v>0</v>
      </c>
      <c r="HH12" s="8">
        <f t="shared" si="18"/>
        <v>0</v>
      </c>
      <c r="HI12" s="8">
        <f t="shared" si="18"/>
        <v>0</v>
      </c>
      <c r="HJ12" s="8">
        <f t="shared" si="18"/>
        <v>0</v>
      </c>
      <c r="HK12" s="8">
        <f t="shared" si="18"/>
        <v>0</v>
      </c>
      <c r="HL12" s="8">
        <f t="shared" si="18"/>
        <v>0</v>
      </c>
      <c r="HM12" s="8">
        <f t="shared" si="18"/>
        <v>0</v>
      </c>
      <c r="HN12" s="8">
        <f t="shared" si="18"/>
        <v>0</v>
      </c>
      <c r="HO12" s="8">
        <f t="shared" si="18"/>
        <v>0</v>
      </c>
      <c r="HP12" s="8">
        <f t="shared" si="18"/>
        <v>0</v>
      </c>
      <c r="HQ12" s="8">
        <f t="shared" si="18"/>
        <v>0</v>
      </c>
      <c r="HR12" s="8">
        <f t="shared" si="18"/>
        <v>0</v>
      </c>
      <c r="HS12" s="8">
        <f t="shared" si="18"/>
        <v>0</v>
      </c>
      <c r="HT12" s="8">
        <f t="shared" si="18"/>
        <v>0</v>
      </c>
      <c r="HU12" s="8">
        <f t="shared" si="18"/>
        <v>0</v>
      </c>
      <c r="HV12" s="8">
        <f t="shared" si="18"/>
        <v>0</v>
      </c>
      <c r="HW12" s="8">
        <f t="shared" si="18"/>
        <v>0</v>
      </c>
      <c r="HX12" s="8"/>
      <c r="HY12" s="8">
        <f t="shared" si="5"/>
        <v>967870.10460325587</v>
      </c>
      <c r="HZ12" s="8">
        <f t="shared" si="5"/>
        <v>5288185.3947336106</v>
      </c>
      <c r="IA12" s="8">
        <f t="shared" si="5"/>
        <v>5871704.4774973588</v>
      </c>
      <c r="IB12" s="8">
        <f t="shared" si="5"/>
        <v>5763620.9297051318</v>
      </c>
      <c r="IC12" s="8">
        <f t="shared" si="5"/>
        <v>5363504.4847513633</v>
      </c>
      <c r="ID12" s="8">
        <f t="shared" si="5"/>
        <v>4958076.8761372166</v>
      </c>
      <c r="IE12" s="8">
        <f t="shared" si="5"/>
        <v>4549722.083093171</v>
      </c>
      <c r="IF12" s="8">
        <f t="shared" si="5"/>
        <v>4082722.5014411835</v>
      </c>
      <c r="IG12" s="8">
        <f t="shared" si="5"/>
        <v>3589406.2545135985</v>
      </c>
      <c r="IH12" s="8">
        <f t="shared" si="5"/>
        <v>2519550.8772417153</v>
      </c>
      <c r="II12" s="8">
        <f t="shared" si="6"/>
        <v>2216346.68046385</v>
      </c>
      <c r="IJ12" s="8">
        <f t="shared" si="6"/>
        <v>1620733.7785239301</v>
      </c>
      <c r="IK12" s="8">
        <f t="shared" si="6"/>
        <v>1160094.905873287</v>
      </c>
      <c r="IL12" s="8">
        <f t="shared" si="6"/>
        <v>753286.42860960471</v>
      </c>
      <c r="IM12" s="8">
        <f t="shared" si="6"/>
        <v>386129.44988321577</v>
      </c>
      <c r="IN12" s="8">
        <f t="shared" si="6"/>
        <v>106197.76616726519</v>
      </c>
      <c r="IO12" s="8">
        <f t="shared" si="6"/>
        <v>9932.5863248046899</v>
      </c>
      <c r="IP12" s="8">
        <f t="shared" si="6"/>
        <v>0</v>
      </c>
      <c r="IQ12" s="8">
        <f t="shared" si="6"/>
        <v>0</v>
      </c>
      <c r="IR12" s="8">
        <f t="shared" si="6"/>
        <v>0</v>
      </c>
    </row>
    <row r="13" spans="1:252" ht="15" x14ac:dyDescent="0.35">
      <c r="B13" s="56" t="s">
        <v>46</v>
      </c>
      <c r="D13" s="13">
        <f>-SUMIF(RevReqDetR!$B$12:$B$264,D$1,RevReqDetR!$BP$12:$BP$264)</f>
        <v>-78368.017672088681</v>
      </c>
      <c r="E13" s="13">
        <f>-SUMIF(RevReqDetR!$B$12:$B$264,E$1,RevReqDetR!$BP$12:$BP$264)</f>
        <v>-98348.024858869845</v>
      </c>
      <c r="F13" s="13">
        <f>-SUMIF(RevReqDetR!$B$12:$B$264,F$1,RevReqDetR!$BP$12:$BP$264)</f>
        <v>-169796.89091036099</v>
      </c>
      <c r="G13" s="13">
        <f>-SUMIF(RevReqDetR!$B$12:$B$264,G$1,RevReqDetR!$BP$12:$BP$264)</f>
        <v>-159072.51575105012</v>
      </c>
      <c r="H13" s="13">
        <f>-SUMIF(RevReqDetR!$B$12:$B$264,H$1,RevReqDetR!$BP$12:$BP$264)</f>
        <v>-182672.46761450946</v>
      </c>
      <c r="I13" s="13">
        <f>-SUMIF(RevReqDetR!$B$12:$B$264,I$1,RevReqDetR!$BP$12:$BP$264)</f>
        <v>-184923.87589889957</v>
      </c>
      <c r="J13" s="13">
        <f>-SUMIF(RevReqDetR!$B$12:$B$264,J$1,RevReqDetR!$BP$12:$BP$264)</f>
        <v>-200706.63480335</v>
      </c>
      <c r="K13" s="13">
        <f>-SUMIF(RevReqDetR!$B$12:$B$264,K$1,RevReqDetR!$BP$12:$BP$264)</f>
        <v>-204007.45082159457</v>
      </c>
      <c r="L13" s="13">
        <f>-SUMIF(RevReqDetR!$B$12:$B$264,L$1,RevReqDetR!$BP$12:$BP$264)</f>
        <v>-219484.09858078774</v>
      </c>
      <c r="M13" s="13">
        <f>-SUMIF(RevReqDetR!$B$12:$B$264,M$1,RevReqDetR!$BP$12:$BP$264)</f>
        <v>-215385.07420454055</v>
      </c>
      <c r="N13" s="13">
        <f>-SUMIF(RevReqDetR!$B$12:$B$264,N$1,RevReqDetR!$BP$12:$BP$264)</f>
        <v>-211091.46634575957</v>
      </c>
      <c r="O13" s="13">
        <f>-SUMIF(RevReqDetR!$B$12:$B$264,O$1,RevReqDetR!$BP$12:$BP$264)</f>
        <v>-220923.71124424311</v>
      </c>
      <c r="P13" s="13">
        <f>-SUMIF(RevReqDetR!$B$12:$B$264,P$1,RevReqDetR!$BP$12:$BP$264)</f>
        <v>-202736.60425077687</v>
      </c>
      <c r="Q13" s="13">
        <f>-SUMIF(RevReqDetR!$B$12:$B$264,Q$1,RevReqDetR!$BP$12:$BP$264)</f>
        <v>-222721.00839072722</v>
      </c>
      <c r="R13" s="13">
        <f>-SUMIF(RevReqDetR!$B$12:$B$264,R$1,RevReqDetR!$BP$12:$BP$264)</f>
        <v>-254413.43806449979</v>
      </c>
      <c r="S13" s="13">
        <f>-SUMIF(RevReqDetR!$B$12:$B$264,S$1,RevReqDetR!$BP$12:$BP$264)</f>
        <v>-162091.11254690771</v>
      </c>
      <c r="T13" s="13">
        <f>-SUMIF(RevReqDetR!$B$12:$B$264,T$1,RevReqDetR!$BP$12:$BP$264)</f>
        <v>-206364.27096447401</v>
      </c>
      <c r="U13" s="13">
        <f>-SUMIF(RevReqDetR!$B$12:$B$264,U$1,RevReqDetR!$BP$12:$BP$264)</f>
        <v>-196899.55066906978</v>
      </c>
      <c r="V13" s="13">
        <f>-SUMIF(RevReqDetR!$B$12:$B$264,V$1,RevReqDetR!$BP$12:$BP$264)</f>
        <v>-201157.55737640907</v>
      </c>
      <c r="W13" s="13">
        <f>-SUMIF(RevReqDetR!$B$12:$B$264,W$1,RevReqDetR!$BP$12:$BP$264)</f>
        <v>-194008.04083172115</v>
      </c>
      <c r="X13" s="13">
        <f>-SUMIF(RevReqDetR!$B$12:$B$264,X$1,RevReqDetR!$BP$12:$BP$264)</f>
        <v>-199605.96204761116</v>
      </c>
      <c r="Y13" s="13">
        <f>-SUMIF(RevReqDetR!$B$12:$B$264,Y$1,RevReqDetR!$BP$12:$BP$264)</f>
        <v>-195311.61780255337</v>
      </c>
      <c r="Z13" s="13">
        <f>-SUMIF(RevReqDetR!$B$12:$B$264,Z$1,RevReqDetR!$BP$12:$BP$264)</f>
        <v>-192259.69309976004</v>
      </c>
      <c r="AA13" s="13">
        <f>-SUMIF(RevReqDetR!$B$12:$B$264,AA$1,RevReqDetR!$BP$12:$BP$264)</f>
        <v>-208989.14462268978</v>
      </c>
      <c r="AB13" s="13">
        <f>-SUMIF(RevReqDetR!$B$12:$B$264,AB$1,RevReqDetR!$BP$12:$BP$264)</f>
        <v>-200516.47192596292</v>
      </c>
      <c r="AC13" s="13">
        <f>-SUMIF(RevReqDetR!$B$12:$B$264,AC$1,RevReqDetR!$BP$12:$BP$264)</f>
        <v>-200714.20758335621</v>
      </c>
      <c r="AD13" s="13">
        <f>-SUMIF(RevReqDetR!$B$12:$B$264,AD$1,RevReqDetR!$BP$12:$BP$264)</f>
        <v>-207876.91620692241</v>
      </c>
      <c r="AE13" s="13">
        <f>-SUMIF(RevReqDetR!$B$12:$B$264,AE$1,RevReqDetR!$BP$12:$BP$264)</f>
        <v>-195586.40450265998</v>
      </c>
      <c r="AF13" s="13">
        <f>-SUMIF(RevReqDetR!$B$12:$B$264,AF$1,RevReqDetR!$BP$12:$BP$264)</f>
        <v>-204217.15793718005</v>
      </c>
      <c r="AG13" s="13">
        <f>-SUMIF(RevReqDetR!$B$12:$B$264,AG$1,RevReqDetR!$BP$12:$BP$264)</f>
        <v>-198624.32547725181</v>
      </c>
      <c r="AH13" s="13">
        <f>-SUMIF(RevReqDetR!$B$12:$B$264,AH$1,RevReqDetR!$BP$12:$BP$264)</f>
        <v>-204710.24891421525</v>
      </c>
      <c r="AI13" s="13">
        <f>-SUMIF(RevReqDetR!$B$12:$B$264,AI$1,RevReqDetR!$BP$12:$BP$264)</f>
        <v>-194815.94544467621</v>
      </c>
      <c r="AJ13" s="13">
        <f>-SUMIF(RevReqDetR!$B$12:$B$264,AJ$1,RevReqDetR!$BP$12:$BP$264)</f>
        <v>-200316.58197472608</v>
      </c>
      <c r="AK13" s="13">
        <f>-SUMIF(RevReqDetR!$B$12:$B$264,AK$1,RevReqDetR!$BP$12:$BP$264)</f>
        <v>-197133.55315491834</v>
      </c>
      <c r="AL13" s="13">
        <f>-SUMIF(RevReqDetR!$B$12:$B$264,AL$1,RevReqDetR!$BP$12:$BP$264)</f>
        <v>-191277.2524805603</v>
      </c>
      <c r="AM13" s="13">
        <f>-SUMIF(RevReqDetR!$B$12:$B$264,AM$1,RevReqDetR!$BP$12:$BP$264)</f>
        <v>-196402.6977494302</v>
      </c>
      <c r="AN13" s="13">
        <f>-SUMIF(RevReqDetR!$B$12:$B$264,AN$1,RevReqDetR!$BP$12:$BP$264)</f>
        <v>-185035.91124926726</v>
      </c>
      <c r="AO13" s="13">
        <f>-SUMIF(RevReqDetR!$B$12:$B$264,AO$1,RevReqDetR!$BP$12:$BP$264)</f>
        <v>-191929.02766824863</v>
      </c>
      <c r="AP13" s="13">
        <f>-SUMIF(RevReqDetR!$B$12:$B$264,AP$1,RevReqDetR!$BP$12:$BP$264)</f>
        <v>-193004.51866167859</v>
      </c>
      <c r="AQ13" s="13">
        <f>-SUMIF(RevReqDetR!$B$12:$B$264,AQ$1,RevReqDetR!$BP$12:$BP$264)</f>
        <v>-175354.40337632867</v>
      </c>
      <c r="AR13" s="13">
        <f>-SUMIF(RevReqDetR!$B$12:$B$264,AR$1,RevReqDetR!$BP$12:$BP$264)</f>
        <v>-194003.79564093443</v>
      </c>
      <c r="AS13" s="13">
        <f>-SUMIF(RevReqDetR!$B$12:$B$264,AS$1,RevReqDetR!$BP$12:$BP$264)</f>
        <v>-185125.0936946735</v>
      </c>
      <c r="AT13" s="13">
        <f>-SUMIF(RevReqDetR!$B$12:$B$264,AT$1,RevReqDetR!$BP$12:$BP$264)</f>
        <v>-190117.77392253623</v>
      </c>
      <c r="AU13" s="13">
        <f>-SUMIF(RevReqDetR!$B$12:$B$264,AU$1,RevReqDetR!$BP$12:$BP$264)</f>
        <v>-182731.57280101324</v>
      </c>
      <c r="AV13" s="13">
        <f>-SUMIF(RevReqDetR!$B$12:$B$264,AV$1,RevReqDetR!$BP$12:$BP$264)</f>
        <v>-187346.13725503618</v>
      </c>
      <c r="AW13" s="13">
        <f>-SUMIF(RevReqDetR!$B$12:$B$264,AW$1,RevReqDetR!$BP$12:$BP$264)</f>
        <v>-184531.06683418271</v>
      </c>
      <c r="AX13" s="13">
        <f>-SUMIF(RevReqDetR!$B$12:$B$264,AX$1,RevReqDetR!$BP$12:$BP$264)</f>
        <v>-178105.27465901067</v>
      </c>
      <c r="AY13" s="13">
        <f>-SUMIF(RevReqDetR!$B$12:$B$264,AY$1,RevReqDetR!$BP$12:$BP$264)</f>
        <v>-182601.9003168373</v>
      </c>
      <c r="AZ13" s="13">
        <f>-SUMIF(RevReqDetR!$B$12:$B$264,AZ$1,RevReqDetR!$BP$12:$BP$264)</f>
        <v>-173078.70234961636</v>
      </c>
      <c r="BA13" s="13">
        <f>-SUMIF(RevReqDetR!$B$12:$B$264,BA$1,RevReqDetR!$BP$12:$BP$264)</f>
        <v>-177541.94300340209</v>
      </c>
      <c r="BB13" s="13">
        <f>-SUMIF(RevReqDetR!$B$12:$B$264,BB$1,RevReqDetR!$BP$12:$BP$264)</f>
        <v>-177064.39955219219</v>
      </c>
      <c r="BC13" s="13">
        <f>-SUMIF(RevReqDetR!$B$12:$B$264,BC$1,RevReqDetR!$BP$12:$BP$264)</f>
        <v>-160929.37766347299</v>
      </c>
      <c r="BD13" s="13">
        <f>-SUMIF(RevReqDetR!$B$12:$B$264,BD$1,RevReqDetR!$BP$12:$BP$264)</f>
        <v>-178856.96453636591</v>
      </c>
      <c r="BE13" s="13">
        <f>-SUMIF(RevReqDetR!$B$12:$B$264,BE$1,RevReqDetR!$BP$12:$BP$264)</f>
        <v>-171428.06799311415</v>
      </c>
      <c r="BF13" s="13">
        <f>-SUMIF(RevReqDetR!$B$12:$B$264,BF$1,RevReqDetR!$BP$12:$BP$264)</f>
        <v>-179290.45132163941</v>
      </c>
      <c r="BG13" s="13">
        <f>-SUMIF(RevReqDetR!$B$12:$B$264,BG$1,RevReqDetR!$BP$12:$BP$264)</f>
        <v>-167304.38836239168</v>
      </c>
      <c r="BH13" s="13">
        <f>-SUMIF(RevReqDetR!$B$12:$B$264,BH$1,RevReqDetR!$BP$12:$BP$264)</f>
        <v>-174026.64921456101</v>
      </c>
      <c r="BI13" s="13">
        <f>-SUMIF(RevReqDetR!$B$12:$B$264,BI$1,RevReqDetR!$BP$12:$BP$264)</f>
        <v>-172724.61797532093</v>
      </c>
      <c r="BJ13" s="13">
        <f>-SUMIF(RevReqDetR!$B$12:$B$264,BJ$1,RevReqDetR!$BP$12:$BP$264)</f>
        <v>-164212.33041159034</v>
      </c>
      <c r="BK13" s="13">
        <f>-SUMIF(RevReqDetR!$B$12:$B$264,BK$1,RevReqDetR!$BP$12:$BP$264)</f>
        <v>-167957.13154909396</v>
      </c>
      <c r="BL13" s="13">
        <f>-SUMIF(RevReqDetR!$B$12:$B$264,BL$1,RevReqDetR!$BP$12:$BP$264)</f>
        <v>-158791.41057856442</v>
      </c>
      <c r="BM13" s="13">
        <f>-SUMIF(RevReqDetR!$B$12:$B$264,BM$1,RevReqDetR!$BP$12:$BP$264)</f>
        <v>-164390.51463390727</v>
      </c>
      <c r="BN13" s="13">
        <f>-SUMIF(RevReqDetR!$B$12:$B$264,BN$1,RevReqDetR!$BP$12:$BP$264)</f>
        <v>-165006.7215222099</v>
      </c>
      <c r="BO13" s="13">
        <f>-SUMIF(RevReqDetR!$B$12:$B$264,BO$1,RevReqDetR!$BP$12:$BP$264)</f>
        <v>-143352.99252446956</v>
      </c>
      <c r="BP13" s="13">
        <f>-SUMIF(RevReqDetR!$B$12:$B$264,BP$1,RevReqDetR!$BP$12:$BP$264)</f>
        <v>-165112.01971201127</v>
      </c>
      <c r="BQ13" s="13">
        <f>-SUMIF(RevReqDetR!$B$12:$B$264,BQ$1,RevReqDetR!$BP$12:$BP$264)</f>
        <v>-158082.38040197673</v>
      </c>
      <c r="BR13" s="13">
        <f>-SUMIF(RevReqDetR!$B$12:$B$264,BR$1,RevReqDetR!$BP$12:$BP$264)</f>
        <v>-165632.90290518073</v>
      </c>
      <c r="BS13" s="13">
        <f>-SUMIF(RevReqDetR!$B$12:$B$264,BS$1,RevReqDetR!$BP$12:$BP$264)</f>
        <v>-154861.9275513631</v>
      </c>
      <c r="BT13" s="13">
        <f>-SUMIF(RevReqDetR!$B$12:$B$264,BT$1,RevReqDetR!$BP$12:$BP$264)</f>
        <v>-159640.98260669934</v>
      </c>
      <c r="BU13" s="13">
        <f>-SUMIF(RevReqDetR!$B$12:$B$264,BU$1,RevReqDetR!$BP$12:$BP$264)</f>
        <v>-158867.25513863901</v>
      </c>
      <c r="BV13" s="13">
        <f>-SUMIF(RevReqDetR!$B$12:$B$264,BV$1,RevReqDetR!$BP$12:$BP$264)</f>
        <v>-150970.97895795095</v>
      </c>
      <c r="BW13" s="13">
        <f>-SUMIF(RevReqDetR!$B$12:$B$264,BW$1,RevReqDetR!$BP$12:$BP$264)</f>
        <v>-153436.62210360912</v>
      </c>
      <c r="BX13" s="13">
        <f>-SUMIF(RevReqDetR!$B$12:$B$264,BX$1,RevReqDetR!$BP$12:$BP$264)</f>
        <v>-145001.86363957063</v>
      </c>
      <c r="BY13" s="13">
        <f>-SUMIF(RevReqDetR!$B$12:$B$264,BY$1,RevReqDetR!$BP$12:$BP$264)</f>
        <v>-149241.17355431776</v>
      </c>
      <c r="BZ13" s="13">
        <f>-SUMIF(RevReqDetR!$B$12:$B$264,BZ$1,RevReqDetR!$BP$12:$BP$264)</f>
        <v>-149893.65518259452</v>
      </c>
      <c r="CA13" s="13">
        <f>-SUMIF(RevReqDetR!$B$12:$B$264,CA$1,RevReqDetR!$BP$12:$BP$264)</f>
        <v>-137020.43075399779</v>
      </c>
      <c r="CB13" s="13">
        <f>-SUMIF(RevReqDetR!$B$12:$B$264,CB$1,RevReqDetR!$BP$12:$BP$264)</f>
        <v>-149202.46214837112</v>
      </c>
      <c r="CC13" s="13">
        <f>-SUMIF(RevReqDetR!$B$12:$B$264,CC$1,RevReqDetR!$BP$12:$BP$264)</f>
        <v>-142995.54664409414</v>
      </c>
      <c r="CD13" s="13">
        <f>-SUMIF(RevReqDetR!$B$12:$B$264,CD$1,RevReqDetR!$BP$12:$BP$264)</f>
        <v>-149791.27997756709</v>
      </c>
      <c r="CE13" s="13">
        <f>-SUMIF(RevReqDetR!$B$12:$B$264,CE$1,RevReqDetR!$BP$12:$BP$264)</f>
        <v>-136858.46111596064</v>
      </c>
      <c r="CF13" s="13">
        <f>-SUMIF(RevReqDetR!$B$12:$B$264,CF$1,RevReqDetR!$BP$12:$BP$264)</f>
        <v>-143364.27659733073</v>
      </c>
      <c r="CG13" s="13">
        <f>-SUMIF(RevReqDetR!$B$12:$B$264,CG$1,RevReqDetR!$BP$12:$BP$264)</f>
        <v>-140432.4405179696</v>
      </c>
      <c r="CH13" s="13">
        <f>-SUMIF(RevReqDetR!$B$12:$B$264,CH$1,RevReqDetR!$BP$12:$BP$264)</f>
        <v>-133776.78718707993</v>
      </c>
      <c r="CI13" s="13">
        <f>-SUMIF(RevReqDetR!$B$12:$B$264,CI$1,RevReqDetR!$BP$12:$BP$264)</f>
        <v>-135013.81265484853</v>
      </c>
      <c r="CJ13" s="13">
        <f>-SUMIF(RevReqDetR!$B$12:$B$264,CJ$1,RevReqDetR!$BP$12:$BP$264)</f>
        <v>-127944.54482738464</v>
      </c>
      <c r="CK13" s="13">
        <f>-SUMIF(RevReqDetR!$B$12:$B$264,CK$1,RevReqDetR!$BP$12:$BP$264)</f>
        <v>-131052.01488489688</v>
      </c>
      <c r="CL13" s="13">
        <f>-SUMIF(RevReqDetR!$B$12:$B$264,CL$1,RevReqDetR!$BP$12:$BP$264)</f>
        <v>-131784.81295831324</v>
      </c>
      <c r="CM13" s="13">
        <f>-SUMIF(RevReqDetR!$B$12:$B$264,CM$1,RevReqDetR!$BP$12:$BP$264)</f>
        <v>-114630.41033798203</v>
      </c>
      <c r="CN13" s="13">
        <f>-SUMIF(RevReqDetR!$B$12:$B$264,CN$1,RevReqDetR!$BP$12:$BP$264)</f>
        <v>-131668.80484966235</v>
      </c>
      <c r="CO13" s="13">
        <f>-SUMIF(RevReqDetR!$B$12:$B$264,CO$1,RevReqDetR!$BP$12:$BP$264)</f>
        <v>-125400.11411571785</v>
      </c>
      <c r="CP13" s="13">
        <f>-SUMIF(RevReqDetR!$B$12:$B$264,CP$1,RevReqDetR!$BP$12:$BP$264)</f>
        <v>-131310.07905718486</v>
      </c>
      <c r="CQ13" s="13">
        <f>-SUMIF(RevReqDetR!$B$12:$B$264,CQ$1,RevReqDetR!$BP$12:$BP$264)</f>
        <v>-121542.79166283751</v>
      </c>
      <c r="CR13" s="13">
        <f>-SUMIF(RevReqDetR!$B$12:$B$264,CR$1,RevReqDetR!$BP$12:$BP$264)</f>
        <v>-125979.42661206791</v>
      </c>
      <c r="CS13" s="13">
        <f>-SUMIF(RevReqDetR!$B$12:$B$264,CS$1,RevReqDetR!$BP$12:$BP$264)</f>
        <v>-124589.81708105995</v>
      </c>
      <c r="CT13" s="13">
        <f>-SUMIF(RevReqDetR!$B$12:$B$264,CT$1,RevReqDetR!$BP$12:$BP$264)</f>
        <v>-118276.44505284204</v>
      </c>
      <c r="CU13" s="13">
        <f>-SUMIF(RevReqDetR!$B$12:$B$264,CU$1,RevReqDetR!$BP$12:$BP$264)</f>
        <v>-119874.79605069757</v>
      </c>
      <c r="CV13" s="13">
        <f>-SUMIF(RevReqDetR!$B$12:$B$264,CV$1,RevReqDetR!$BP$12:$BP$264)</f>
        <v>-112297.63601950886</v>
      </c>
      <c r="CW13" s="13">
        <f>-SUMIF(RevReqDetR!$B$12:$B$264,CW$1,RevReqDetR!$BP$12:$BP$264)</f>
        <v>-117316.53180649268</v>
      </c>
      <c r="CX13" s="13">
        <f>-SUMIF(RevReqDetR!$B$12:$B$264,CX$1,RevReqDetR!$BP$12:$BP$264)</f>
        <v>-94634.919912739148</v>
      </c>
      <c r="CY13" s="13">
        <f>-SUMIF(RevReqDetR!$B$12:$B$264,CY$1,RevReqDetR!$BP$12:$BP$264)</f>
        <v>-81235.600648991764</v>
      </c>
      <c r="CZ13" s="13">
        <f>-SUMIF(RevReqDetR!$B$12:$B$264,CZ$1,RevReqDetR!$BP$12:$BP$264)</f>
        <v>-94594.804020243784</v>
      </c>
      <c r="DA13" s="13">
        <f>-SUMIF(RevReqDetR!$B$12:$B$264,DA$1,RevReqDetR!$BP$12:$BP$264)</f>
        <v>-89153.78665314948</v>
      </c>
      <c r="DB13" s="13">
        <f>-SUMIF(RevReqDetR!$B$12:$B$264,DB$1,RevReqDetR!$BP$12:$BP$264)</f>
        <v>-93437.107765784967</v>
      </c>
      <c r="DC13" s="13">
        <f>-SUMIF(RevReqDetR!$B$12:$B$264,DC$1,RevReqDetR!$BP$12:$BP$264)</f>
        <v>-88404.19854957232</v>
      </c>
      <c r="DD13" s="13">
        <f>-SUMIF(RevReqDetR!$B$12:$B$264,DD$1,RevReqDetR!$BP$12:$BP$264)</f>
        <v>-89885.517937112338</v>
      </c>
      <c r="DE13" s="13">
        <f>-SUMIF(RevReqDetR!$B$12:$B$264,DE$1,RevReqDetR!$BP$12:$BP$264)</f>
        <v>-86737.584070852128</v>
      </c>
      <c r="DF13" s="13">
        <f>-SUMIF(RevReqDetR!$B$12:$B$264,DF$1,RevReqDetR!$BP$12:$BP$264)</f>
        <v>-81565.975951168875</v>
      </c>
      <c r="DG13" s="13">
        <f>-SUMIF(RevReqDetR!$B$12:$B$264,DG$1,RevReqDetR!$BP$12:$BP$264)</f>
        <v>-84910.754829149941</v>
      </c>
      <c r="DH13" s="13">
        <f>-SUMIF(RevReqDetR!$B$12:$B$264,DH$1,RevReqDetR!$BP$12:$BP$264)</f>
        <v>-77044.449325508685</v>
      </c>
      <c r="DI13" s="13">
        <f>-SUMIF(RevReqDetR!$B$12:$B$264,DI$1,RevReqDetR!$BP$12:$BP$264)</f>
        <v>-73527.582741712948</v>
      </c>
      <c r="DJ13" s="13">
        <f>-SUMIF(RevReqDetR!$B$12:$B$264,DJ$1,RevReqDetR!$BP$12:$BP$264)</f>
        <v>-79534.737956723431</v>
      </c>
      <c r="DK13" s="13">
        <f>-SUMIF(RevReqDetR!$B$12:$B$264,DK$1,RevReqDetR!$BP$12:$BP$264)</f>
        <v>-72210.634609576198</v>
      </c>
      <c r="DL13" s="13">
        <f>-SUMIF(RevReqDetR!$B$12:$B$264,DL$1,RevReqDetR!$BP$12:$BP$264)</f>
        <v>-81287.315277749527</v>
      </c>
      <c r="DM13" s="13">
        <f>-SUMIF(RevReqDetR!$B$12:$B$264,DM$1,RevReqDetR!$BP$12:$BP$264)</f>
        <v>-75364.487190193337</v>
      </c>
      <c r="DN13" s="13">
        <f>-SUMIF(RevReqDetR!$B$12:$B$264,DN$1,RevReqDetR!$BP$12:$BP$264)</f>
        <v>-78788.775878169312</v>
      </c>
      <c r="DO13" s="13">
        <f>-SUMIF(RevReqDetR!$B$12:$B$264,DO$1,RevReqDetR!$BP$12:$BP$264)</f>
        <v>-71699.066251069045</v>
      </c>
      <c r="DP13" s="13">
        <f>-SUMIF(RevReqDetR!$B$12:$B$264,DP$1,RevReqDetR!$BP$12:$BP$264)</f>
        <v>-74880.438045948671</v>
      </c>
      <c r="DQ13" s="13">
        <f>-SUMIF(RevReqDetR!$B$12:$B$264,DQ$1,RevReqDetR!$BP$12:$BP$264)</f>
        <v>-72921.972621200199</v>
      </c>
      <c r="DR13" s="13">
        <f>-SUMIF(RevReqDetR!$B$12:$B$264,DR$1,RevReqDetR!$BP$12:$BP$264)</f>
        <v>-67977.228474651551</v>
      </c>
      <c r="DS13" s="13">
        <f>-SUMIF(RevReqDetR!$B$12:$B$264,DS$1,RevReqDetR!$BP$12:$BP$264)</f>
        <v>-109576.32604103808</v>
      </c>
      <c r="DT13" s="13">
        <f>-SUMIF(RevReqDetR!$B$12:$B$264,DT$1,RevReqDetR!$BP$12:$BP$264)</f>
        <v>-63450.063396030462</v>
      </c>
      <c r="DU13" s="13">
        <f>-SUMIF(RevReqDetR!$B$12:$B$264,DU$1,RevReqDetR!$BP$12:$BP$264)</f>
        <v>-62872.824459418247</v>
      </c>
      <c r="DV13" s="13">
        <f>-SUMIF(RevReqDetR!$B$12:$B$264,DV$1,RevReqDetR!$BP$12:$BP$264)</f>
        <v>-63162.186971820491</v>
      </c>
      <c r="DW13" s="13">
        <f>-SUMIF(RevReqDetR!$B$12:$B$264,DW$1,RevReqDetR!$BP$12:$BP$264)</f>
        <v>-57219.94601207503</v>
      </c>
      <c r="DX13" s="13">
        <f>-SUMIF(RevReqDetR!$B$12:$B$264,DX$1,RevReqDetR!$BP$12:$BP$264)</f>
        <v>-61898.825467947696</v>
      </c>
      <c r="DY13" s="13">
        <f>-SUMIF(RevReqDetR!$B$12:$B$264,DY$1,RevReqDetR!$BP$12:$BP$264)</f>
        <v>-59027.868954269965</v>
      </c>
      <c r="DZ13" s="13">
        <f>-SUMIF(RevReqDetR!$B$12:$B$264,DZ$1,RevReqDetR!$BP$12:$BP$264)</f>
        <v>-58895.197938214442</v>
      </c>
      <c r="EA13" s="13">
        <f>-SUMIF(RevReqDetR!$B$12:$B$264,EA$1,RevReqDetR!$BP$12:$BP$264)</f>
        <v>-58213.446307089936</v>
      </c>
      <c r="EB13" s="13">
        <f>-SUMIF(RevReqDetR!$B$12:$B$264,EB$1,RevReqDetR!$BP$12:$BP$264)</f>
        <v>-55491.390831645898</v>
      </c>
      <c r="EC13" s="13">
        <f>-SUMIF(RevReqDetR!$B$12:$B$264,EC$1,RevReqDetR!$BP$12:$BP$264)</f>
        <v>-53578.462854305508</v>
      </c>
      <c r="ED13" s="13">
        <f>-SUMIF(RevReqDetR!$B$12:$B$264,ED$1,RevReqDetR!$BP$12:$BP$264)</f>
        <v>-52632.403265793982</v>
      </c>
      <c r="EE13" s="13">
        <f>-SUMIF(RevReqDetR!$B$12:$B$264,EE$1,RevReqDetR!$BP$12:$BP$264)</f>
        <v>-51764.81152142799</v>
      </c>
      <c r="EF13" s="13">
        <f>-SUMIF(RevReqDetR!$B$12:$B$264,EF$1,RevReqDetR!$BP$12:$BP$264)</f>
        <v>-47272.836561077915</v>
      </c>
      <c r="EG13" s="13">
        <f>-SUMIF(RevReqDetR!$B$12:$B$264,EG$1,RevReqDetR!$BP$12:$BP$264)</f>
        <v>-46704.888883102576</v>
      </c>
      <c r="EH13" s="13">
        <f>-SUMIF(RevReqDetR!$B$12:$B$264,EH$1,RevReqDetR!$BP$12:$BP$264)</f>
        <v>-44375.443719323717</v>
      </c>
      <c r="EI13" s="13">
        <f>-SUMIF(RevReqDetR!$B$12:$B$264,EI$1,RevReqDetR!$BP$12:$BP$264)</f>
        <v>-44174.843764713842</v>
      </c>
      <c r="EJ13" s="13">
        <f>-SUMIF(RevReqDetR!$B$12:$B$264,EJ$1,RevReqDetR!$BP$12:$BP$264)</f>
        <v>-44284.954835989738</v>
      </c>
      <c r="EK13" s="13">
        <f>-SUMIF(RevReqDetR!$B$12:$B$264,EK$1,RevReqDetR!$BP$12:$BP$264)</f>
        <v>-42681.287093573417</v>
      </c>
      <c r="EL13" s="13">
        <f>-SUMIF(RevReqDetR!$B$12:$B$264,EL$1,RevReqDetR!$BP$12:$BP$264)</f>
        <v>-42516.027376031059</v>
      </c>
      <c r="EM13" s="13">
        <f>-SUMIF(RevReqDetR!$B$12:$B$264,EM$1,RevReqDetR!$BP$12:$BP$264)</f>
        <v>-41899.175551481196</v>
      </c>
      <c r="EN13" s="13">
        <f>-SUMIF(RevReqDetR!$B$12:$B$264,EN$1,RevReqDetR!$BP$12:$BP$264)</f>
        <v>-39600.792943414825</v>
      </c>
      <c r="EO13" s="13">
        <f>-SUMIF(RevReqDetR!$B$12:$B$264,EO$1,RevReqDetR!$BP$12:$BP$264)</f>
        <v>-38027.373991640015</v>
      </c>
      <c r="EP13" s="13">
        <f>-SUMIF(RevReqDetR!$B$12:$B$264,EP$1,RevReqDetR!$BP$12:$BP$264)</f>
        <v>-37242.805806918819</v>
      </c>
      <c r="EQ13" s="13">
        <f>-SUMIF(RevReqDetR!$B$12:$B$264,EQ$1,RevReqDetR!$BP$12:$BP$264)</f>
        <v>-36514.282102392091</v>
      </c>
      <c r="ER13" s="13">
        <f>-SUMIF(RevReqDetR!$B$12:$B$264,ER$1,RevReqDetR!$BP$12:$BP$264)</f>
        <v>-32903.216335131314</v>
      </c>
      <c r="ES13" s="13">
        <f>-SUMIF(RevReqDetR!$B$12:$B$264,ES$1,RevReqDetR!$BP$12:$BP$264)</f>
        <v>-32393.187608371169</v>
      </c>
      <c r="ET13" s="13">
        <f>-SUMIF(RevReqDetR!$B$12:$B$264,ET$1,RevReqDetR!$BP$12:$BP$264)</f>
        <v>-30445.456247035789</v>
      </c>
      <c r="EU13" s="13">
        <f>-SUMIF(RevReqDetR!$B$12:$B$264,EU$1,RevReqDetR!$BP$12:$BP$264)</f>
        <v>-30179.56364692171</v>
      </c>
      <c r="EV13" s="13">
        <f>-SUMIF(RevReqDetR!$B$12:$B$264,EV$1,RevReqDetR!$BP$12:$BP$264)</f>
        <v>-30180.973808755061</v>
      </c>
      <c r="EW13" s="13">
        <f>-SUMIF(RevReqDetR!$B$12:$B$264,EW$1,RevReqDetR!$BP$12:$BP$264)</f>
        <v>-28676.525952894703</v>
      </c>
      <c r="EX13" s="13">
        <f>-SUMIF(RevReqDetR!$B$12:$B$264,EX$1,RevReqDetR!$BP$12:$BP$264)</f>
        <v>-28433.187930574648</v>
      </c>
      <c r="EY13" s="13">
        <f>-SUMIF(RevReqDetR!$B$12:$B$264,EY$1,RevReqDetR!$BP$12:$BP$264)</f>
        <v>-27793.00900615209</v>
      </c>
      <c r="EZ13" s="13">
        <f>-SUMIF(RevReqDetR!$B$12:$B$264,EZ$1,RevReqDetR!$BP$12:$BP$264)</f>
        <v>-25632.624219357691</v>
      </c>
      <c r="FA13" s="13">
        <f>-SUMIF(RevReqDetR!$B$12:$B$264,FA$1,RevReqDetR!$BP$12:$BP$264)</f>
        <v>-24133.727246662398</v>
      </c>
      <c r="FB13" s="13">
        <f>-SUMIF(RevReqDetR!$B$12:$B$264,FB$1,RevReqDetR!$BP$12:$BP$264)</f>
        <v>-23348.354555960374</v>
      </c>
      <c r="FC13" s="13">
        <f>-SUMIF(RevReqDetR!$B$12:$B$264,FC$1,RevReqDetR!$BP$12:$BP$264)</f>
        <v>-22614.763667237028</v>
      </c>
      <c r="FD13" s="13">
        <f>-SUMIF(RevReqDetR!$B$12:$B$264,FD$1,RevReqDetR!$BP$12:$BP$264)</f>
        <v>-19301.010122939984</v>
      </c>
      <c r="FE13" s="13">
        <f>-SUMIF(RevReqDetR!$B$12:$B$264,FE$1,RevReqDetR!$BP$12:$BP$264)</f>
        <v>-18740.999925478514</v>
      </c>
      <c r="FF13" s="13">
        <f>-SUMIF(RevReqDetR!$B$12:$B$264,FF$1,RevReqDetR!$BP$12:$BP$264)</f>
        <v>-16890.488888087366</v>
      </c>
      <c r="FG13" s="13">
        <f>-SUMIF(RevReqDetR!$B$12:$B$264,FG$1,RevReqDetR!$BP$12:$BP$264)</f>
        <v>-16615.871104233061</v>
      </c>
      <c r="FH13" s="13">
        <f>-SUMIF(RevReqDetR!$B$12:$B$264,FH$1,RevReqDetR!$BP$12:$BP$264)</f>
        <v>-16563.36940609595</v>
      </c>
      <c r="FI13" s="13">
        <f>-SUMIF(RevReqDetR!$B$12:$B$264,FI$1,RevReqDetR!$BP$12:$BP$264)</f>
        <v>-15297.581464614055</v>
      </c>
      <c r="FJ13" s="13">
        <f>-SUMIF(RevReqDetR!$B$12:$B$264,FJ$1,RevReqDetR!$BP$12:$BP$264)</f>
        <v>-15097.08423839394</v>
      </c>
      <c r="FK13" s="13">
        <f>-SUMIF(RevReqDetR!$B$12:$B$264,FK$1,RevReqDetR!$BP$12:$BP$264)</f>
        <v>-14614.566827189417</v>
      </c>
      <c r="FL13" s="13">
        <f>-SUMIF(RevReqDetR!$B$12:$B$264,FL$1,RevReqDetR!$BP$12:$BP$264)</f>
        <v>-13076.282502029844</v>
      </c>
      <c r="FM13" s="13">
        <f>-SUMIF(RevReqDetR!$B$12:$B$264,FM$1,RevReqDetR!$BP$12:$BP$264)</f>
        <v>-11985.349645222774</v>
      </c>
      <c r="FN13" s="13">
        <f>-SUMIF(RevReqDetR!$B$12:$B$264,FN$1,RevReqDetR!$BP$12:$BP$264)</f>
        <v>-11376.690744326035</v>
      </c>
      <c r="FO13" s="13">
        <f>-SUMIF(RevReqDetR!$B$12:$B$264,FO$1,RevReqDetR!$BP$12:$BP$264)</f>
        <v>-10796.603492756678</v>
      </c>
      <c r="FP13" s="13">
        <f>-SUMIF(RevReqDetR!$B$12:$B$264,FP$1,RevReqDetR!$BP$12:$BP$264)</f>
        <v>-8386.7215916181212</v>
      </c>
      <c r="FQ13" s="13">
        <f>-SUMIF(RevReqDetR!$B$12:$B$264,FQ$1,RevReqDetR!$BP$12:$BP$264)</f>
        <v>-7936.8132854531468</v>
      </c>
      <c r="FR13" s="13">
        <f>-SUMIF(RevReqDetR!$B$12:$B$264,FR$1,RevReqDetR!$BP$12:$BP$264)</f>
        <v>-6560.3442983423884</v>
      </c>
      <c r="FS13" s="13">
        <f>-SUMIF(RevReqDetR!$B$12:$B$264,FS$1,RevReqDetR!$BP$12:$BP$264)</f>
        <v>-6292.7251032116483</v>
      </c>
      <c r="FT13" s="13">
        <f>-SUMIF(RevReqDetR!$B$12:$B$264,FT$1,RevReqDetR!$BP$12:$BP$264)</f>
        <v>-6133.4517310267129</v>
      </c>
      <c r="FU13" s="13">
        <f>-SUMIF(RevReqDetR!$B$12:$B$264,FU$1,RevReqDetR!$BP$12:$BP$264)</f>
        <v>-5024.9621146446398</v>
      </c>
      <c r="FV13" s="13">
        <f>-SUMIF(RevReqDetR!$B$12:$B$264,FV$1,RevReqDetR!$BP$12:$BP$264)</f>
        <v>-4757.8267943036026</v>
      </c>
      <c r="FW13" s="13">
        <f>-SUMIF(RevReqDetR!$B$12:$B$264,FW$1,RevReqDetR!$BP$12:$BP$264)</f>
        <v>-4225.8168585410858</v>
      </c>
      <c r="FX13" s="13">
        <f>-SUMIF(RevReqDetR!$B$12:$B$264,FX$1,RevReqDetR!$BP$12:$BP$264)</f>
        <v>-2733.2990752071883</v>
      </c>
      <c r="FY13" s="13">
        <f>-SUMIF(RevReqDetR!$B$12:$B$264,FY$1,RevReqDetR!$BP$12:$BP$264)</f>
        <v>-2040.6427690787559</v>
      </c>
      <c r="FZ13" s="13">
        <f>-SUMIF(RevReqDetR!$B$12:$B$264,FZ$1,RevReqDetR!$BP$12:$BP$264)</f>
        <v>-1862.6453351512978</v>
      </c>
      <c r="GA13" s="13">
        <f>-SUMIF(RevReqDetR!$B$12:$B$264,GA$1,RevReqDetR!$BP$12:$BP$264)</f>
        <v>-1754.8136882287645</v>
      </c>
      <c r="GB13" s="13">
        <f>-SUMIF(RevReqDetR!$B$12:$B$264,GB$1,RevReqDetR!$BP$12:$BP$264)</f>
        <v>-1162.0540876687387</v>
      </c>
      <c r="GC13" s="13">
        <f>-SUMIF(RevReqDetR!$B$12:$B$264,GC$1,RevReqDetR!$BP$12:$BP$264)</f>
        <v>-1081.7083967544047</v>
      </c>
      <c r="GD13" s="13">
        <f>-SUMIF(RevReqDetR!$B$12:$B$264,GD$1,RevReqDetR!$BP$12:$BP$264)</f>
        <v>-780.68299985738963</v>
      </c>
      <c r="GE13" s="13">
        <f>-SUMIF(RevReqDetR!$B$12:$B$264,GE$1,RevReqDetR!$BP$12:$BP$264)</f>
        <v>-774.51889349514624</v>
      </c>
      <c r="GF13" s="13">
        <f>-SUMIF(RevReqDetR!$B$12:$B$264,GF$1,RevReqDetR!$BP$12:$BP$264)</f>
        <v>-772.64578022952185</v>
      </c>
      <c r="GG13" s="13">
        <f>-SUMIF(RevReqDetR!$B$12:$B$264,GG$1,RevReqDetR!$BP$12:$BP$264)</f>
        <v>-655.76806172764032</v>
      </c>
      <c r="GH13" s="13">
        <f>-SUMIF(RevReqDetR!$B$12:$B$264,GH$1,RevReqDetR!$BP$12:$BP$264)</f>
        <v>-636.31976588834436</v>
      </c>
      <c r="GI13" s="13">
        <f>-SUMIF(RevReqDetR!$B$12:$B$264,GI$1,RevReqDetR!$BP$12:$BP$264)</f>
        <v>-594.25700724593401</v>
      </c>
      <c r="GJ13" s="13">
        <f>-SUMIF(RevReqDetR!$B$12:$B$264,GJ$1,RevReqDetR!$BP$12:$BP$264)</f>
        <v>147.4040897954209</v>
      </c>
      <c r="GK13" s="13">
        <f>-SUMIF(RevReqDetR!$B$12:$B$264,GK$1,RevReqDetR!$BP$12:$BP$264)</f>
        <v>-4.7899605001022723</v>
      </c>
      <c r="GL13" s="13">
        <f>-SUMIF(RevReqDetR!$B$12:$B$264,GL$1,RevReqDetR!$BP$12:$BP$264)</f>
        <v>-4.5626932670501956</v>
      </c>
      <c r="GM13" s="13">
        <f>-SUMIF(RevReqDetR!$B$12:$B$264,GM$1,RevReqDetR!$BP$12:$BP$264)</f>
        <v>-4.5626932670502427</v>
      </c>
      <c r="GN13" s="13">
        <f>-SUMIF(RevReqDetR!$B$12:$B$264,GN$1,RevReqDetR!$BP$12:$BP$264)</f>
        <v>0</v>
      </c>
      <c r="GO13" s="13">
        <f>-SUMIF(RevReqDetR!$B$12:$B$264,GO$1,RevReqDetR!$BP$12:$BP$264)</f>
        <v>0</v>
      </c>
      <c r="GP13" s="13">
        <f>-SUMIF(RevReqDetR!$B$12:$B$264,GP$1,RevReqDetR!$BP$12:$BP$264)</f>
        <v>0</v>
      </c>
      <c r="GQ13" s="13">
        <f>-SUMIF(RevReqDetR!$B$12:$B$264,GQ$1,RevReqDetR!$BP$12:$BP$264)</f>
        <v>0</v>
      </c>
      <c r="GR13" s="13">
        <f>-SUMIF(RevReqDetR!$B$12:$B$264,GR$1,RevReqDetR!$BP$12:$BP$264)</f>
        <v>0</v>
      </c>
      <c r="GS13" s="13">
        <f>-SUMIF(RevReqDetR!$B$12:$B$264,GS$1,RevReqDetR!$BP$12:$BP$264)</f>
        <v>0</v>
      </c>
      <c r="GT13" s="13">
        <f>-SUMIF(RevReqDetR!$B$12:$B$264,GT$1,RevReqDetR!$BP$12:$BP$264)</f>
        <v>0</v>
      </c>
      <c r="GU13" s="13">
        <f>-SUMIF(RevReqDetR!$B$12:$B$264,GU$1,RevReqDetR!$BP$12:$BP$264)</f>
        <v>0</v>
      </c>
      <c r="GV13" s="13">
        <f>-SUMIF(RevReqDetR!$B$12:$B$264,GV$1,RevReqDetR!$BP$12:$BP$264)</f>
        <v>0</v>
      </c>
      <c r="GW13" s="13">
        <f>-SUMIF(RevReqDetR!$B$12:$B$264,GW$1,RevReqDetR!$BP$12:$BP$264)</f>
        <v>0</v>
      </c>
      <c r="GX13" s="13">
        <f>-SUMIF(RevReqDetR!$B$12:$B$264,GX$1,RevReqDetR!$BP$12:$BP$264)</f>
        <v>0</v>
      </c>
      <c r="GY13" s="13">
        <f>-SUMIF(RevReqDetR!$B$12:$B$264,GY$1,RevReqDetR!$BP$12:$BP$264)</f>
        <v>0</v>
      </c>
      <c r="GZ13" s="13">
        <f>-SUMIF(RevReqDetR!$B$12:$B$264,GZ$1,RevReqDetR!$BP$12:$BP$264)</f>
        <v>0</v>
      </c>
      <c r="HA13" s="13">
        <f>-SUMIF(RevReqDetR!$B$12:$B$264,HA$1,RevReqDetR!$BP$12:$BP$264)</f>
        <v>0</v>
      </c>
      <c r="HB13" s="13">
        <f>-SUMIF(RevReqDetR!$B$12:$B$264,HB$1,RevReqDetR!$BP$12:$BP$264)</f>
        <v>0</v>
      </c>
      <c r="HC13" s="13">
        <f>-SUMIF(RevReqDetR!$B$12:$B$264,HC$1,RevReqDetR!$BP$12:$BP$264)</f>
        <v>0</v>
      </c>
      <c r="HD13" s="13">
        <f>-SUMIF(RevReqDetR!$B$12:$B$264,HD$1,RevReqDetR!$BP$12:$BP$264)</f>
        <v>0</v>
      </c>
      <c r="HE13" s="13">
        <f>-SUMIF(RevReqDetR!$B$12:$B$264,HE$1,RevReqDetR!$BP$12:$BP$264)</f>
        <v>0</v>
      </c>
      <c r="HF13" s="13">
        <f>-SUMIF(RevReqDetR!$B$12:$B$264,HF$1,RevReqDetR!$BP$12:$BP$264)</f>
        <v>0</v>
      </c>
      <c r="HG13" s="13">
        <f>-SUMIF(RevReqDetR!$B$12:$B$264,HG$1,RevReqDetR!$BP$12:$BP$264)</f>
        <v>0</v>
      </c>
      <c r="HH13" s="13">
        <f>-SUMIF(RevReqDetR!$B$12:$B$264,HH$1,RevReqDetR!$BP$12:$BP$264)</f>
        <v>0</v>
      </c>
      <c r="HI13" s="13">
        <f>-SUMIF(RevReqDetR!$B$12:$B$264,HI$1,RevReqDetR!$BP$12:$BP$264)</f>
        <v>0</v>
      </c>
      <c r="HJ13" s="13">
        <f>-SUMIF(RevReqDetR!$B$12:$B$264,HJ$1,RevReqDetR!$BP$12:$BP$264)</f>
        <v>0</v>
      </c>
      <c r="HK13" s="13">
        <f>-SUMIF(RevReqDetR!$B$12:$B$264,HK$1,RevReqDetR!$BP$12:$BP$264)</f>
        <v>0</v>
      </c>
      <c r="HL13" s="13">
        <f>-SUMIF(RevReqDetR!$B$12:$B$264,HL$1,RevReqDetR!$BP$12:$BP$264)</f>
        <v>0</v>
      </c>
      <c r="HM13" s="13">
        <f>-SUMIF(RevReqDetR!$B$12:$B$264,HM$1,RevReqDetR!$BP$12:$BP$264)</f>
        <v>0</v>
      </c>
      <c r="HN13" s="13">
        <f>-SUMIF(RevReqDetR!$B$12:$B$264,HN$1,RevReqDetR!$BP$12:$BP$264)</f>
        <v>0</v>
      </c>
      <c r="HO13" s="13">
        <f>-SUMIF(RevReqDetR!$B$12:$B$264,HO$1,RevReqDetR!$BP$12:$BP$264)</f>
        <v>0</v>
      </c>
      <c r="HP13" s="13">
        <f>-SUMIF(RevReqDetR!$B$12:$B$264,HP$1,RevReqDetR!$BP$12:$BP$264)</f>
        <v>0</v>
      </c>
      <c r="HQ13" s="13">
        <f>-SUMIF(RevReqDetR!$B$12:$B$264,HQ$1,RevReqDetR!$BP$12:$BP$264)</f>
        <v>0</v>
      </c>
      <c r="HR13" s="13">
        <f>-SUMIF(RevReqDetR!$B$12:$B$264,HR$1,RevReqDetR!$BP$12:$BP$264)</f>
        <v>0</v>
      </c>
      <c r="HS13" s="13">
        <f>-SUMIF(RevReqDetR!$B$12:$B$264,HS$1,RevReqDetR!$BP$12:$BP$264)</f>
        <v>0</v>
      </c>
      <c r="HT13" s="13">
        <f>-SUMIF(RevReqDetR!$B$12:$B$264,HT$1,RevReqDetR!$BP$12:$BP$264)</f>
        <v>0</v>
      </c>
      <c r="HU13" s="13">
        <f>-SUMIF(RevReqDetR!$B$12:$B$264,HU$1,RevReqDetR!$BP$12:$BP$264)</f>
        <v>0</v>
      </c>
      <c r="HV13" s="13">
        <f>-SUMIF(RevReqDetR!$B$12:$B$264,HV$1,RevReqDetR!$BP$12:$BP$264)</f>
        <v>0</v>
      </c>
      <c r="HW13" s="13">
        <f>-SUMIF(RevReqDetR!$B$12:$B$264,HW$1,RevReqDetR!$BP$12:$BP$264)</f>
        <v>0</v>
      </c>
      <c r="HX13" s="59"/>
      <c r="HY13" s="59">
        <f t="shared" si="5"/>
        <v>-397639.75377520162</v>
      </c>
      <c r="HZ13" s="59">
        <f t="shared" si="5"/>
        <v>-2172598.0875723567</v>
      </c>
      <c r="IA13" s="59">
        <f t="shared" si="5"/>
        <v>-2412331.0675350148</v>
      </c>
      <c r="IB13" s="59">
        <f t="shared" si="5"/>
        <v>-2367926.0227600569</v>
      </c>
      <c r="IC13" s="59">
        <f t="shared" si="5"/>
        <v>-2203542.1825152501</v>
      </c>
      <c r="ID13" s="59">
        <f t="shared" si="5"/>
        <v>-2036976.3037922143</v>
      </c>
      <c r="IE13" s="59">
        <f t="shared" si="5"/>
        <v>-1869207.820617998</v>
      </c>
      <c r="IF13" s="59">
        <f t="shared" si="5"/>
        <v>-1677345.7124920955</v>
      </c>
      <c r="IG13" s="59">
        <f t="shared" si="5"/>
        <v>-1474671.6656043667</v>
      </c>
      <c r="IH13" s="59">
        <f t="shared" si="5"/>
        <v>-1035132.2824059863</v>
      </c>
      <c r="II13" s="59">
        <f t="shared" si="6"/>
        <v>-910563.87020176812</v>
      </c>
      <c r="IJ13" s="59">
        <f t="shared" si="6"/>
        <v>-665862.26556877152</v>
      </c>
      <c r="IK13" s="59">
        <f t="shared" si="6"/>
        <v>-476613.39112898125</v>
      </c>
      <c r="IL13" s="59">
        <f t="shared" si="6"/>
        <v>-309480.19632996997</v>
      </c>
      <c r="IM13" s="59">
        <f t="shared" si="6"/>
        <v>-158637.4231900204</v>
      </c>
      <c r="IN13" s="59">
        <f t="shared" si="6"/>
        <v>-43630.290252159211</v>
      </c>
      <c r="IO13" s="59">
        <f t="shared" si="6"/>
        <v>-4080.7037656827579</v>
      </c>
      <c r="IP13" s="59">
        <f t="shared" si="6"/>
        <v>0</v>
      </c>
      <c r="IQ13" s="59">
        <f t="shared" si="6"/>
        <v>0</v>
      </c>
      <c r="IR13" s="59">
        <f t="shared" si="6"/>
        <v>0</v>
      </c>
    </row>
    <row r="14" spans="1:252" x14ac:dyDescent="0.2">
      <c r="B14" s="19" t="s">
        <v>1</v>
      </c>
      <c r="D14" s="7">
        <f t="shared" ref="D14:BO14" si="19">D12+D13</f>
        <v>112382.68253258635</v>
      </c>
      <c r="E14" s="7">
        <f t="shared" si="19"/>
        <v>141034.763717875</v>
      </c>
      <c r="F14" s="7">
        <f t="shared" si="19"/>
        <v>243495.1227941493</v>
      </c>
      <c r="G14" s="7">
        <f t="shared" si="19"/>
        <v>228115.96577716069</v>
      </c>
      <c r="H14" s="7">
        <f t="shared" si="19"/>
        <v>261959.18367190246</v>
      </c>
      <c r="I14" s="7">
        <f t="shared" si="19"/>
        <v>265187.78776310897</v>
      </c>
      <c r="J14" s="7">
        <f t="shared" si="19"/>
        <v>287820.85717247997</v>
      </c>
      <c r="K14" s="7">
        <f t="shared" si="19"/>
        <v>292554.35139239283</v>
      </c>
      <c r="L14" s="7">
        <f t="shared" si="19"/>
        <v>314748.4459153366</v>
      </c>
      <c r="M14" s="7">
        <f t="shared" si="19"/>
        <v>308870.29091214854</v>
      </c>
      <c r="N14" s="7">
        <f t="shared" si="19"/>
        <v>302713.09588226007</v>
      </c>
      <c r="O14" s="7">
        <f t="shared" si="19"/>
        <v>316812.90457759297</v>
      </c>
      <c r="P14" s="7">
        <f t="shared" si="19"/>
        <v>290731.90964946867</v>
      </c>
      <c r="Q14" s="7">
        <f t="shared" si="19"/>
        <v>319390.2962308462</v>
      </c>
      <c r="R14" s="7">
        <f t="shared" si="19"/>
        <v>364838.43143335776</v>
      </c>
      <c r="S14" s="7">
        <f t="shared" si="19"/>
        <v>232444.74702593745</v>
      </c>
      <c r="T14" s="7">
        <f t="shared" si="19"/>
        <v>295934.12005021301</v>
      </c>
      <c r="U14" s="7">
        <f t="shared" si="19"/>
        <v>282361.35544783657</v>
      </c>
      <c r="V14" s="7">
        <f t="shared" si="19"/>
        <v>288467.49708861159</v>
      </c>
      <c r="W14" s="7">
        <f t="shared" si="19"/>
        <v>278214.82167368522</v>
      </c>
      <c r="X14" s="7">
        <f t="shared" si="19"/>
        <v>286242.4510757731</v>
      </c>
      <c r="Y14" s="7">
        <f t="shared" si="19"/>
        <v>280084.20004028908</v>
      </c>
      <c r="Z14" s="7">
        <f t="shared" si="19"/>
        <v>275707.62532045232</v>
      </c>
      <c r="AA14" s="7">
        <f t="shared" si="19"/>
        <v>299698.28752288944</v>
      </c>
      <c r="AB14" s="7">
        <f t="shared" si="19"/>
        <v>287548.1564596931</v>
      </c>
      <c r="AC14" s="7">
        <f t="shared" si="19"/>
        <v>287831.7168236057</v>
      </c>
      <c r="AD14" s="7">
        <f t="shared" si="19"/>
        <v>298103.31017542211</v>
      </c>
      <c r="AE14" s="7">
        <f t="shared" si="19"/>
        <v>280478.25449514936</v>
      </c>
      <c r="AF14" s="7">
        <f t="shared" si="19"/>
        <v>292855.07927725883</v>
      </c>
      <c r="AG14" s="7">
        <f t="shared" si="19"/>
        <v>284834.74734246347</v>
      </c>
      <c r="AH14" s="7">
        <f t="shared" si="19"/>
        <v>293562.19026944565</v>
      </c>
      <c r="AI14" s="7">
        <f t="shared" si="19"/>
        <v>279373.38725096255</v>
      </c>
      <c r="AJ14" s="7">
        <f t="shared" si="19"/>
        <v>287261.50675744726</v>
      </c>
      <c r="AK14" s="7">
        <f t="shared" si="19"/>
        <v>282696.92380671715</v>
      </c>
      <c r="AL14" s="7">
        <f t="shared" si="19"/>
        <v>274298.76855088817</v>
      </c>
      <c r="AM14" s="7">
        <f t="shared" si="19"/>
        <v>281648.84968857537</v>
      </c>
      <c r="AN14" s="7">
        <f t="shared" si="19"/>
        <v>265348.45066599722</v>
      </c>
      <c r="AO14" s="7">
        <f t="shared" si="19"/>
        <v>275233.43866474874</v>
      </c>
      <c r="AP14" s="7">
        <f t="shared" si="19"/>
        <v>276775.73316793534</v>
      </c>
      <c r="AQ14" s="7">
        <f t="shared" si="19"/>
        <v>251464.80453022543</v>
      </c>
      <c r="AR14" s="7">
        <f t="shared" si="19"/>
        <v>278208.7339105563</v>
      </c>
      <c r="AS14" s="7">
        <f t="shared" si="19"/>
        <v>265476.34164432343</v>
      </c>
      <c r="AT14" s="7">
        <f t="shared" si="19"/>
        <v>272636.03272369161</v>
      </c>
      <c r="AU14" s="7">
        <f t="shared" si="19"/>
        <v>262043.94273061282</v>
      </c>
      <c r="AV14" s="7">
        <f t="shared" si="19"/>
        <v>268661.40158012148</v>
      </c>
      <c r="AW14" s="7">
        <f t="shared" si="19"/>
        <v>264624.48480193532</v>
      </c>
      <c r="AX14" s="7">
        <f t="shared" si="19"/>
        <v>255409.65733157124</v>
      </c>
      <c r="AY14" s="7">
        <f t="shared" si="19"/>
        <v>261857.98751501285</v>
      </c>
      <c r="AZ14" s="7">
        <f t="shared" si="19"/>
        <v>248201.36373357018</v>
      </c>
      <c r="BA14" s="7">
        <f t="shared" si="19"/>
        <v>254601.81856655725</v>
      </c>
      <c r="BB14" s="7">
        <f t="shared" si="19"/>
        <v>253917.00331070379</v>
      </c>
      <c r="BC14" s="7">
        <f t="shared" si="19"/>
        <v>230778.77554330582</v>
      </c>
      <c r="BD14" s="7">
        <f t="shared" si="19"/>
        <v>256487.60886536204</v>
      </c>
      <c r="BE14" s="7">
        <f t="shared" si="19"/>
        <v>245834.2920329645</v>
      </c>
      <c r="BF14" s="7">
        <f t="shared" si="19"/>
        <v>257109.24520654534</v>
      </c>
      <c r="BG14" s="7">
        <f t="shared" si="19"/>
        <v>239920.78046827641</v>
      </c>
      <c r="BH14" s="7">
        <f t="shared" si="19"/>
        <v>249560.75516320413</v>
      </c>
      <c r="BI14" s="7">
        <f t="shared" si="19"/>
        <v>247693.59343379442</v>
      </c>
      <c r="BJ14" s="7">
        <f t="shared" si="19"/>
        <v>235486.65316252696</v>
      </c>
      <c r="BK14" s="7">
        <f t="shared" si="19"/>
        <v>240856.83872910184</v>
      </c>
      <c r="BL14" s="7">
        <f t="shared" si="19"/>
        <v>227712.85039545086</v>
      </c>
      <c r="BM14" s="7">
        <f t="shared" si="19"/>
        <v>235742.17603376691</v>
      </c>
      <c r="BN14" s="7">
        <f t="shared" si="19"/>
        <v>236625.83986959691</v>
      </c>
      <c r="BO14" s="7">
        <f t="shared" si="19"/>
        <v>205573.57870634919</v>
      </c>
      <c r="BP14" s="7">
        <f t="shared" ref="BP14:EA14" si="20">BP12+BP13</f>
        <v>236776.84143104026</v>
      </c>
      <c r="BQ14" s="7">
        <f t="shared" si="20"/>
        <v>226696.07447577795</v>
      </c>
      <c r="BR14" s="7">
        <f t="shared" si="20"/>
        <v>237523.80750563796</v>
      </c>
      <c r="BS14" s="7">
        <f t="shared" si="20"/>
        <v>222077.82405841953</v>
      </c>
      <c r="BT14" s="7">
        <f t="shared" si="20"/>
        <v>228931.16861202172</v>
      </c>
      <c r="BU14" s="7">
        <f t="shared" si="20"/>
        <v>227821.61434495321</v>
      </c>
      <c r="BV14" s="7">
        <f t="shared" si="20"/>
        <v>216498.05754762533</v>
      </c>
      <c r="BW14" s="7">
        <f t="shared" si="20"/>
        <v>220033.88248116631</v>
      </c>
      <c r="BX14" s="7">
        <f t="shared" si="20"/>
        <v>207938.1218525203</v>
      </c>
      <c r="BY14" s="7">
        <f t="shared" si="20"/>
        <v>214017.45159006389</v>
      </c>
      <c r="BZ14" s="7">
        <f t="shared" si="20"/>
        <v>214953.13476627736</v>
      </c>
      <c r="CA14" s="7">
        <f t="shared" si="20"/>
        <v>196492.44714006755</v>
      </c>
      <c r="CB14" s="7">
        <f t="shared" si="20"/>
        <v>213961.93797910216</v>
      </c>
      <c r="CC14" s="7">
        <f t="shared" si="20"/>
        <v>205060.98788052404</v>
      </c>
      <c r="CD14" s="7">
        <f t="shared" si="20"/>
        <v>214806.32487485016</v>
      </c>
      <c r="CE14" s="7">
        <f t="shared" si="20"/>
        <v>196260.17659205382</v>
      </c>
      <c r="CF14" s="7">
        <f t="shared" si="20"/>
        <v>205589.76049090494</v>
      </c>
      <c r="CG14" s="7">
        <f t="shared" si="20"/>
        <v>201385.39737018541</v>
      </c>
      <c r="CH14" s="7">
        <f t="shared" si="20"/>
        <v>191840.94036398604</v>
      </c>
      <c r="CI14" s="7">
        <f t="shared" si="20"/>
        <v>193614.88137408861</v>
      </c>
      <c r="CJ14" s="7">
        <f t="shared" si="20"/>
        <v>183477.28563553194</v>
      </c>
      <c r="CK14" s="7">
        <f t="shared" si="20"/>
        <v>187933.51448151557</v>
      </c>
      <c r="CL14" s="7">
        <f t="shared" si="20"/>
        <v>188984.37445847489</v>
      </c>
      <c r="CM14" s="7">
        <f t="shared" si="20"/>
        <v>164384.31641204728</v>
      </c>
      <c r="CN14" s="7">
        <f t="shared" si="20"/>
        <v>188818.01447090611</v>
      </c>
      <c r="CO14" s="7">
        <f t="shared" si="20"/>
        <v>179828.47637137651</v>
      </c>
      <c r="CP14" s="7">
        <f t="shared" si="20"/>
        <v>188303.58820302557</v>
      </c>
      <c r="CQ14" s="7">
        <f t="shared" si="20"/>
        <v>174296.93100982707</v>
      </c>
      <c r="CR14" s="7">
        <f t="shared" si="20"/>
        <v>180659.23226259841</v>
      </c>
      <c r="CS14" s="7">
        <f t="shared" si="20"/>
        <v>178666.47997146647</v>
      </c>
      <c r="CT14" s="7">
        <f t="shared" si="20"/>
        <v>169612.86721675697</v>
      </c>
      <c r="CU14" s="7">
        <f t="shared" si="20"/>
        <v>171904.96261617413</v>
      </c>
      <c r="CV14" s="7">
        <f t="shared" si="20"/>
        <v>161039.03037010477</v>
      </c>
      <c r="CW14" s="7">
        <f t="shared" si="20"/>
        <v>168236.31554647363</v>
      </c>
      <c r="CX14" s="7">
        <f t="shared" si="20"/>
        <v>135710.03168092057</v>
      </c>
      <c r="CY14" s="7">
        <f t="shared" si="20"/>
        <v>116494.90428965044</v>
      </c>
      <c r="CZ14" s="7">
        <f t="shared" si="20"/>
        <v>135652.50398346517</v>
      </c>
      <c r="DA14" s="7">
        <f t="shared" si="20"/>
        <v>127849.88059723871</v>
      </c>
      <c r="DB14" s="7">
        <f t="shared" si="20"/>
        <v>133992.32404656283</v>
      </c>
      <c r="DC14" s="7">
        <f t="shared" si="20"/>
        <v>126774.94308603357</v>
      </c>
      <c r="DD14" s="7">
        <f t="shared" si="20"/>
        <v>128899.21075803015</v>
      </c>
      <c r="DE14" s="7">
        <f t="shared" si="20"/>
        <v>124384.95528960969</v>
      </c>
      <c r="DF14" s="7">
        <f t="shared" si="20"/>
        <v>116968.67488898516</v>
      </c>
      <c r="DG14" s="7">
        <f t="shared" si="20"/>
        <v>121765.21350195205</v>
      </c>
      <c r="DH14" s="7">
        <f t="shared" si="20"/>
        <v>110484.6357818535</v>
      </c>
      <c r="DI14" s="7">
        <f t="shared" si="20"/>
        <v>105441.31693142731</v>
      </c>
      <c r="DJ14" s="7">
        <f t="shared" si="20"/>
        <v>114055.80326789792</v>
      </c>
      <c r="DK14" s="7">
        <f t="shared" si="20"/>
        <v>103552.76381700399</v>
      </c>
      <c r="DL14" s="7">
        <f t="shared" si="20"/>
        <v>116569.06501080448</v>
      </c>
      <c r="DM14" s="7">
        <f t="shared" si="20"/>
        <v>108075.50694424669</v>
      </c>
      <c r="DN14" s="7">
        <f t="shared" si="20"/>
        <v>112986.06561284742</v>
      </c>
      <c r="DO14" s="7">
        <f t="shared" si="20"/>
        <v>102819.15556537788</v>
      </c>
      <c r="DP14" s="7">
        <f t="shared" si="20"/>
        <v>107381.36228008744</v>
      </c>
      <c r="DQ14" s="7">
        <f t="shared" si="20"/>
        <v>104572.84925885091</v>
      </c>
      <c r="DR14" s="7">
        <f t="shared" si="20"/>
        <v>97481.900321598951</v>
      </c>
      <c r="DS14" s="7">
        <f t="shared" si="20"/>
        <v>157136.56958995713</v>
      </c>
      <c r="DT14" s="7">
        <f t="shared" si="20"/>
        <v>90989.775461019657</v>
      </c>
      <c r="DU14" s="7">
        <f t="shared" si="20"/>
        <v>90161.993132389383</v>
      </c>
      <c r="DV14" s="7">
        <f t="shared" si="20"/>
        <v>90576.949849863129</v>
      </c>
      <c r="DW14" s="7">
        <f t="shared" si="20"/>
        <v>82055.552995020262</v>
      </c>
      <c r="DX14" s="7">
        <f t="shared" si="20"/>
        <v>88765.241974238306</v>
      </c>
      <c r="DY14" s="7">
        <f t="shared" si="20"/>
        <v>84648.18243865663</v>
      </c>
      <c r="DZ14" s="7">
        <f t="shared" si="20"/>
        <v>84457.9272156519</v>
      </c>
      <c r="EA14" s="7">
        <f t="shared" si="20"/>
        <v>83480.269755342975</v>
      </c>
      <c r="EB14" s="7">
        <f t="shared" ref="EB14:GM14" si="21">EB12+EB13</f>
        <v>79576.739904518792</v>
      </c>
      <c r="EC14" s="7">
        <f t="shared" si="21"/>
        <v>76833.529294232867</v>
      </c>
      <c r="ED14" s="7">
        <f t="shared" si="21"/>
        <v>75476.844289930828</v>
      </c>
      <c r="EE14" s="7">
        <f t="shared" si="21"/>
        <v>74232.685123075935</v>
      </c>
      <c r="EF14" s="7">
        <f t="shared" si="21"/>
        <v>67791.024214596109</v>
      </c>
      <c r="EG14" s="7">
        <f t="shared" si="21"/>
        <v>66976.565900030953</v>
      </c>
      <c r="EH14" s="7">
        <f t="shared" si="21"/>
        <v>63636.053991034867</v>
      </c>
      <c r="EI14" s="7">
        <f t="shared" si="21"/>
        <v>63348.38611726903</v>
      </c>
      <c r="EJ14" s="7">
        <f t="shared" si="21"/>
        <v>63506.289531622322</v>
      </c>
      <c r="EK14" s="7">
        <f t="shared" si="21"/>
        <v>61206.569720693493</v>
      </c>
      <c r="EL14" s="7">
        <f t="shared" si="21"/>
        <v>60969.581075023023</v>
      </c>
      <c r="EM14" s="7">
        <f t="shared" si="21"/>
        <v>60084.992376376846</v>
      </c>
      <c r="EN14" s="7">
        <f t="shared" si="21"/>
        <v>56789.025339651154</v>
      </c>
      <c r="EO14" s="7">
        <f t="shared" si="21"/>
        <v>54532.683431298392</v>
      </c>
      <c r="EP14" s="7">
        <f t="shared" si="21"/>
        <v>53407.583169127385</v>
      </c>
      <c r="EQ14" s="7">
        <f t="shared" si="21"/>
        <v>52362.85279779313</v>
      </c>
      <c r="ER14" s="7">
        <f t="shared" si="21"/>
        <v>47184.448778127648</v>
      </c>
      <c r="ES14" s="7">
        <f t="shared" si="21"/>
        <v>46453.048416288482</v>
      </c>
      <c r="ET14" s="7">
        <f t="shared" si="21"/>
        <v>43659.92844538897</v>
      </c>
      <c r="EU14" s="7">
        <f t="shared" si="21"/>
        <v>43278.628464171925</v>
      </c>
      <c r="EV14" s="7">
        <f t="shared" si="21"/>
        <v>43280.650689237009</v>
      </c>
      <c r="EW14" s="7">
        <f t="shared" si="21"/>
        <v>41123.215924465592</v>
      </c>
      <c r="EX14" s="7">
        <f t="shared" si="21"/>
        <v>40774.260055440951</v>
      </c>
      <c r="EY14" s="7">
        <f t="shared" si="21"/>
        <v>39856.219418908979</v>
      </c>
      <c r="EZ14" s="7">
        <f t="shared" si="21"/>
        <v>36758.146444057973</v>
      </c>
      <c r="FA14" s="7">
        <f t="shared" si="21"/>
        <v>34608.671854355998</v>
      </c>
      <c r="FB14" s="7">
        <f t="shared" si="21"/>
        <v>33482.417900373905</v>
      </c>
      <c r="FC14" s="7">
        <f t="shared" si="21"/>
        <v>32430.420996469111</v>
      </c>
      <c r="FD14" s="7">
        <f t="shared" si="21"/>
        <v>27678.373877984912</v>
      </c>
      <c r="FE14" s="7">
        <f t="shared" si="21"/>
        <v>26875.298208779386</v>
      </c>
      <c r="FF14" s="7">
        <f t="shared" si="21"/>
        <v>24221.595836105425</v>
      </c>
      <c r="FG14" s="7">
        <f t="shared" si="21"/>
        <v>23827.783613499058</v>
      </c>
      <c r="FH14" s="7">
        <f t="shared" si="21"/>
        <v>23752.494205275751</v>
      </c>
      <c r="FI14" s="7">
        <f t="shared" si="21"/>
        <v>21937.306726930234</v>
      </c>
      <c r="FJ14" s="7">
        <f t="shared" si="21"/>
        <v>21649.786169536012</v>
      </c>
      <c r="FK14" s="7">
        <f t="shared" si="21"/>
        <v>20957.838068121207</v>
      </c>
      <c r="FL14" s="7">
        <f t="shared" si="21"/>
        <v>18751.880534748085</v>
      </c>
      <c r="FM14" s="7">
        <f t="shared" si="21"/>
        <v>17187.44181914967</v>
      </c>
      <c r="FN14" s="7">
        <f t="shared" si="21"/>
        <v>16314.602080924757</v>
      </c>
      <c r="FO14" s="7">
        <f t="shared" si="21"/>
        <v>15482.735161601902</v>
      </c>
      <c r="FP14" s="7">
        <f t="shared" si="21"/>
        <v>12026.873948295522</v>
      </c>
      <c r="FQ14" s="7">
        <f t="shared" si="21"/>
        <v>11381.688529007828</v>
      </c>
      <c r="FR14" s="7">
        <f t="shared" si="21"/>
        <v>9407.7802716663464</v>
      </c>
      <c r="FS14" s="7">
        <f t="shared" si="21"/>
        <v>9024.0042883073111</v>
      </c>
      <c r="FT14" s="7">
        <f t="shared" si="21"/>
        <v>8795.6002868554624</v>
      </c>
      <c r="FU14" s="7">
        <f t="shared" si="21"/>
        <v>7205.9845182164254</v>
      </c>
      <c r="FV14" s="7">
        <f t="shared" si="21"/>
        <v>6822.9024294905812</v>
      </c>
      <c r="FW14" s="7">
        <f t="shared" si="21"/>
        <v>6059.9801878543149</v>
      </c>
      <c r="FX14" s="7">
        <f t="shared" si="21"/>
        <v>3919.6535954363435</v>
      </c>
      <c r="FY14" s="7">
        <f t="shared" si="21"/>
        <v>2926.3584213573167</v>
      </c>
      <c r="FZ14" s="7">
        <f t="shared" si="21"/>
        <v>2671.1034116876122</v>
      </c>
      <c r="GA14" s="7">
        <f t="shared" si="21"/>
        <v>2516.4687775213197</v>
      </c>
      <c r="GB14" s="7">
        <f t="shared" si="21"/>
        <v>1666.4292334994502</v>
      </c>
      <c r="GC14" s="7">
        <f t="shared" si="21"/>
        <v>1551.2104932134773</v>
      </c>
      <c r="GD14" s="7">
        <f t="shared" si="21"/>
        <v>1119.5287610650855</v>
      </c>
      <c r="GE14" s="7">
        <f t="shared" si="21"/>
        <v>1110.6892008850173</v>
      </c>
      <c r="GF14" s="7">
        <f t="shared" si="21"/>
        <v>1108.0030860676302</v>
      </c>
      <c r="GG14" s="7">
        <f t="shared" si="21"/>
        <v>940.39604529124858</v>
      </c>
      <c r="GH14" s="7">
        <f t="shared" si="21"/>
        <v>912.50645816078509</v>
      </c>
      <c r="GI14" s="7">
        <f t="shared" si="21"/>
        <v>852.18688148431136</v>
      </c>
      <c r="GJ14" s="7">
        <f t="shared" si="21"/>
        <v>-211.38300443936859</v>
      </c>
      <c r="GK14" s="7">
        <f t="shared" si="21"/>
        <v>6.8689833712400334</v>
      </c>
      <c r="GL14" s="7">
        <f t="shared" si="21"/>
        <v>6.5430736179906868</v>
      </c>
      <c r="GM14" s="7">
        <f t="shared" si="21"/>
        <v>6.5430736179907534</v>
      </c>
      <c r="GN14" s="7">
        <f t="shared" ref="GN14:HW14" si="22">GN12+GN13</f>
        <v>0</v>
      </c>
      <c r="GO14" s="7">
        <f t="shared" si="22"/>
        <v>0</v>
      </c>
      <c r="GP14" s="7">
        <f t="shared" si="22"/>
        <v>0</v>
      </c>
      <c r="GQ14" s="7">
        <f t="shared" si="22"/>
        <v>0</v>
      </c>
      <c r="GR14" s="7">
        <f t="shared" si="22"/>
        <v>0</v>
      </c>
      <c r="GS14" s="7">
        <f t="shared" si="22"/>
        <v>0</v>
      </c>
      <c r="GT14" s="7">
        <f t="shared" si="22"/>
        <v>0</v>
      </c>
      <c r="GU14" s="7">
        <f t="shared" si="22"/>
        <v>0</v>
      </c>
      <c r="GV14" s="7">
        <f t="shared" si="22"/>
        <v>0</v>
      </c>
      <c r="GW14" s="7">
        <f t="shared" si="22"/>
        <v>0</v>
      </c>
      <c r="GX14" s="7">
        <f t="shared" si="22"/>
        <v>0</v>
      </c>
      <c r="GY14" s="7">
        <f t="shared" si="22"/>
        <v>0</v>
      </c>
      <c r="GZ14" s="7">
        <f t="shared" si="22"/>
        <v>0</v>
      </c>
      <c r="HA14" s="7">
        <f t="shared" si="22"/>
        <v>0</v>
      </c>
      <c r="HB14" s="7">
        <f t="shared" si="22"/>
        <v>0</v>
      </c>
      <c r="HC14" s="7">
        <f t="shared" si="22"/>
        <v>0</v>
      </c>
      <c r="HD14" s="7">
        <f t="shared" si="22"/>
        <v>0</v>
      </c>
      <c r="HE14" s="7">
        <f t="shared" si="22"/>
        <v>0</v>
      </c>
      <c r="HF14" s="7">
        <f t="shared" si="22"/>
        <v>0</v>
      </c>
      <c r="HG14" s="7">
        <f t="shared" si="22"/>
        <v>0</v>
      </c>
      <c r="HH14" s="7">
        <f t="shared" si="22"/>
        <v>0</v>
      </c>
      <c r="HI14" s="7">
        <f t="shared" si="22"/>
        <v>0</v>
      </c>
      <c r="HJ14" s="7">
        <f t="shared" si="22"/>
        <v>0</v>
      </c>
      <c r="HK14" s="7">
        <f t="shared" si="22"/>
        <v>0</v>
      </c>
      <c r="HL14" s="7">
        <f t="shared" si="22"/>
        <v>0</v>
      </c>
      <c r="HM14" s="7">
        <f t="shared" si="22"/>
        <v>0</v>
      </c>
      <c r="HN14" s="7">
        <f t="shared" si="22"/>
        <v>0</v>
      </c>
      <c r="HO14" s="7">
        <f t="shared" si="22"/>
        <v>0</v>
      </c>
      <c r="HP14" s="7">
        <f t="shared" si="22"/>
        <v>0</v>
      </c>
      <c r="HQ14" s="7">
        <f t="shared" si="22"/>
        <v>0</v>
      </c>
      <c r="HR14" s="7">
        <f t="shared" si="22"/>
        <v>0</v>
      </c>
      <c r="HS14" s="7">
        <f t="shared" si="22"/>
        <v>0</v>
      </c>
      <c r="HT14" s="7">
        <f t="shared" si="22"/>
        <v>0</v>
      </c>
      <c r="HU14" s="7">
        <f t="shared" si="22"/>
        <v>0</v>
      </c>
      <c r="HV14" s="7">
        <f t="shared" si="22"/>
        <v>0</v>
      </c>
      <c r="HW14" s="7">
        <f t="shared" si="22"/>
        <v>0</v>
      </c>
      <c r="HX14" s="7"/>
      <c r="HY14" s="7">
        <f t="shared" si="5"/>
        <v>570230.35082805436</v>
      </c>
      <c r="HZ14" s="7">
        <f t="shared" si="5"/>
        <v>3115587.3071612539</v>
      </c>
      <c r="IA14" s="7">
        <f t="shared" si="5"/>
        <v>3459373.409962344</v>
      </c>
      <c r="IB14" s="7">
        <f t="shared" si="5"/>
        <v>3395694.9069450763</v>
      </c>
      <c r="IC14" s="7">
        <f t="shared" si="5"/>
        <v>3159962.3022361137</v>
      </c>
      <c r="ID14" s="7">
        <f t="shared" si="5"/>
        <v>2921100.572345003</v>
      </c>
      <c r="IE14" s="7">
        <f t="shared" si="5"/>
        <v>2680514.262475173</v>
      </c>
      <c r="IF14" s="7">
        <f t="shared" si="5"/>
        <v>2405376.7889490877</v>
      </c>
      <c r="IG14" s="7">
        <f t="shared" si="5"/>
        <v>2114734.5889092321</v>
      </c>
      <c r="IH14" s="7">
        <f t="shared" si="5"/>
        <v>1484418.5948357291</v>
      </c>
      <c r="II14" s="7">
        <f t="shared" si="6"/>
        <v>1305782.8102620821</v>
      </c>
      <c r="IJ14" s="7">
        <f t="shared" si="6"/>
        <v>954871.51295515872</v>
      </c>
      <c r="IK14" s="7">
        <f t="shared" si="6"/>
        <v>683481.51474430575</v>
      </c>
      <c r="IL14" s="7">
        <f t="shared" si="6"/>
        <v>443806.23227963474</v>
      </c>
      <c r="IM14" s="7">
        <f t="shared" si="6"/>
        <v>227492.02669319545</v>
      </c>
      <c r="IN14" s="7">
        <f t="shared" si="6"/>
        <v>62567.475915105962</v>
      </c>
      <c r="IO14" s="7">
        <f t="shared" si="6"/>
        <v>5851.8825591219293</v>
      </c>
      <c r="IP14" s="7">
        <f t="shared" si="6"/>
        <v>0</v>
      </c>
      <c r="IQ14" s="7">
        <f t="shared" si="6"/>
        <v>0</v>
      </c>
      <c r="IR14" s="7">
        <f t="shared" si="6"/>
        <v>0</v>
      </c>
    </row>
    <row r="15" spans="1:252" ht="15" x14ac:dyDescent="0.35">
      <c r="B15" s="1" t="s">
        <v>2</v>
      </c>
      <c r="D15" s="13">
        <f>-SUMIF(RevReqDetR!$B$12:$B$264,D$1,RevReqDetR!$BR$12:$BR$264)</f>
        <v>0</v>
      </c>
      <c r="E15" s="13">
        <f>-SUMIF(RevReqDetR!$B$12:$B$264,E$1,RevReqDetR!$BR$12:$BR$264)</f>
        <v>0</v>
      </c>
      <c r="F15" s="13">
        <f>-SUMIF(RevReqDetR!$B$12:$B$264,F$1,RevReqDetR!$BR$12:$BR$264)</f>
        <v>0</v>
      </c>
      <c r="G15" s="13">
        <f>-SUMIF(RevReqDetR!$B$12:$B$264,G$1,RevReqDetR!$BR$12:$BR$264)</f>
        <v>0</v>
      </c>
      <c r="H15" s="13">
        <f>-SUMIF(RevReqDetR!$B$12:$B$264,H$1,RevReqDetR!$BR$12:$BR$264)</f>
        <v>0</v>
      </c>
      <c r="I15" s="13">
        <f>-SUMIF(RevReqDetR!$B$12:$B$264,I$1,RevReqDetR!$BR$12:$BR$264)</f>
        <v>0</v>
      </c>
      <c r="J15" s="13">
        <f>-SUMIF(RevReqDetR!$B$12:$B$264,J$1,RevReqDetR!$BR$12:$BR$264)</f>
        <v>0</v>
      </c>
      <c r="K15" s="13">
        <f>-SUMIF(RevReqDetR!$B$12:$B$264,K$1,RevReqDetR!$BR$12:$BR$264)</f>
        <v>0</v>
      </c>
      <c r="L15" s="13">
        <f>-SUMIF(RevReqDetR!$B$12:$B$264,L$1,RevReqDetR!$BR$12:$BR$264)</f>
        <v>0</v>
      </c>
      <c r="M15" s="13">
        <f>-SUMIF(RevReqDetR!$B$12:$B$264,M$1,RevReqDetR!$BR$12:$BR$264)</f>
        <v>0</v>
      </c>
      <c r="N15" s="13">
        <f>-SUMIF(RevReqDetR!$B$12:$B$264,N$1,RevReqDetR!$BR$12:$BR$264)</f>
        <v>0</v>
      </c>
      <c r="O15" s="13">
        <f>-SUMIF(RevReqDetR!$B$12:$B$264,O$1,RevReqDetR!$BR$12:$BR$264)</f>
        <v>0</v>
      </c>
      <c r="P15" s="13">
        <f>-SUMIF(RevReqDetR!$B$12:$B$264,P$1,RevReqDetR!$BR$12:$BR$264)</f>
        <v>0</v>
      </c>
      <c r="Q15" s="13">
        <f>-SUMIF(RevReqDetR!$B$12:$B$264,Q$1,RevReqDetR!$BR$12:$BR$264)</f>
        <v>0</v>
      </c>
      <c r="R15" s="13">
        <f>-SUMIF(RevReqDetR!$B$12:$B$264,R$1,RevReqDetR!$BR$12:$BR$264)</f>
        <v>0</v>
      </c>
      <c r="S15" s="13">
        <f>-SUMIF(RevReqDetR!$B$12:$B$264,S$1,RevReqDetR!$BR$12:$BR$264)</f>
        <v>-3557.8750847539864</v>
      </c>
      <c r="T15" s="13">
        <f>-SUMIF(RevReqDetR!$B$12:$B$264,T$1,RevReqDetR!$BR$12:$BR$264)</f>
        <v>-3598.4056222047243</v>
      </c>
      <c r="U15" s="13">
        <f>-SUMIF(RevReqDetR!$B$12:$B$264,U$1,RevReqDetR!$BR$12:$BR$264)</f>
        <v>-3970.4950802147669</v>
      </c>
      <c r="V15" s="13">
        <f>-SUMIF(RevReqDetR!$B$12:$B$264,V$1,RevReqDetR!$BR$12:$BR$264)</f>
        <v>-3830.6076658092838</v>
      </c>
      <c r="W15" s="13">
        <f>-SUMIF(RevReqDetR!$B$12:$B$264,W$1,RevReqDetR!$BR$12:$BR$264)</f>
        <v>-3866.4953830705435</v>
      </c>
      <c r="X15" s="13">
        <f>-SUMIF(RevReqDetR!$B$12:$B$264,X$1,RevReqDetR!$BR$12:$BR$264)</f>
        <v>-3910.9959978916399</v>
      </c>
      <c r="Y15" s="13">
        <f>-SUMIF(RevReqDetR!$B$12:$B$264,Y$1,RevReqDetR!$BR$12:$BR$264)</f>
        <v>-3759.6988216583063</v>
      </c>
      <c r="Z15" s="13">
        <f>-SUMIF(RevReqDetR!$B$12:$B$264,Z$1,RevReqDetR!$BR$12:$BR$264)</f>
        <v>-3725.0381407815025</v>
      </c>
      <c r="AA15" s="13">
        <f>-SUMIF(RevReqDetR!$B$12:$B$264,AA$1,RevReqDetR!$BR$12:$BR$264)</f>
        <v>-3981.6019943937154</v>
      </c>
      <c r="AB15" s="13">
        <f>-SUMIF(RevReqDetR!$B$12:$B$264,AB$1,RevReqDetR!$BR$12:$BR$264)</f>
        <v>-4009.7417158805911</v>
      </c>
      <c r="AC15" s="13">
        <f>-SUMIF(RevReqDetR!$B$12:$B$264,AC$1,RevReqDetR!$BR$12:$BR$264)</f>
        <v>-3798.3192715401588</v>
      </c>
      <c r="AD15" s="13">
        <f>-SUMIF(RevReqDetR!$B$12:$B$264,AD$1,RevReqDetR!$BR$12:$BR$264)</f>
        <v>-3989.4655267440376</v>
      </c>
      <c r="AE15" s="13">
        <f>-SUMIF(RevReqDetR!$B$12:$B$264,AE$1,RevReqDetR!$BR$12:$BR$264)</f>
        <v>-4017.7835117850263</v>
      </c>
      <c r="AF15" s="13">
        <f>-SUMIF(RevReqDetR!$B$12:$B$264,AF$1,RevReqDetR!$BR$12:$BR$264)</f>
        <v>-3940.3564025243868</v>
      </c>
      <c r="AG15" s="13">
        <f>-SUMIF(RevReqDetR!$B$12:$B$264,AG$1,RevReqDetR!$BR$12:$BR$264)</f>
        <v>-3939.2236441094842</v>
      </c>
      <c r="AH15" s="13">
        <f>-SUMIF(RevReqDetR!$B$12:$B$264,AH$1,RevReqDetR!$BR$12:$BR$264)</f>
        <v>-3957.6073724917574</v>
      </c>
      <c r="AI15" s="13">
        <f>-SUMIF(RevReqDetR!$B$12:$B$264,AI$1,RevReqDetR!$BR$12:$BR$264)</f>
        <v>-3863.8691432357778</v>
      </c>
      <c r="AJ15" s="13">
        <f>-SUMIF(RevReqDetR!$B$12:$B$264,AJ$1,RevReqDetR!$BR$12:$BR$264)</f>
        <v>-3876.7444976464726</v>
      </c>
      <c r="AK15" s="13">
        <f>-SUMIF(RevReqDetR!$B$12:$B$264,AK$1,RevReqDetR!$BR$12:$BR$264)</f>
        <v>-3783.8417866472719</v>
      </c>
      <c r="AL15" s="13">
        <f>-SUMIF(RevReqDetR!$B$12:$B$264,AL$1,RevReqDetR!$BR$12:$BR$264)</f>
        <v>-3793.8033909431656</v>
      </c>
      <c r="AM15" s="13">
        <f>-SUMIF(RevReqDetR!$B$12:$B$264,AM$1,RevReqDetR!$BR$12:$BR$264)</f>
        <v>-3803.2631410609879</v>
      </c>
      <c r="AN15" s="13">
        <f>-SUMIF(RevReqDetR!$B$12:$B$264,AN$1,RevReqDetR!$BR$12:$BR$264)</f>
        <v>-3670.35064457105</v>
      </c>
      <c r="AO15" s="13">
        <f>-SUMIF(RevReqDetR!$B$12:$B$264,AO$1,RevReqDetR!$BR$12:$BR$264)</f>
        <v>-3684.3714399033411</v>
      </c>
      <c r="AP15" s="13">
        <f>-SUMIF(RevReqDetR!$B$12:$B$264,AP$1,RevReqDetR!$BR$12:$BR$264)</f>
        <v>-3704.1864335645478</v>
      </c>
      <c r="AQ15" s="13">
        <f>-SUMIF(RevReqDetR!$B$12:$B$264,AQ$1,RevReqDetR!$BR$12:$BR$264)</f>
        <v>-3726.1525069249433</v>
      </c>
      <c r="AR15" s="13">
        <f>-SUMIF(RevReqDetR!$B$12:$B$264,AR$1,RevReqDetR!$BR$12:$BR$264)</f>
        <v>-3744.1388710494648</v>
      </c>
      <c r="AS15" s="13">
        <f>-SUMIF(RevReqDetR!$B$12:$B$264,AS$1,RevReqDetR!$BR$12:$BR$264)</f>
        <v>-3672.217035580265</v>
      </c>
      <c r="AT15" s="13">
        <f>-SUMIF(RevReqDetR!$B$12:$B$264,AT$1,RevReqDetR!$BR$12:$BR$264)</f>
        <v>-3669.4915436381266</v>
      </c>
      <c r="AU15" s="13">
        <f>-SUMIF(RevReqDetR!$B$12:$B$264,AU$1,RevReqDetR!$BR$12:$BR$264)</f>
        <v>-3625.066494376249</v>
      </c>
      <c r="AV15" s="13">
        <f>-SUMIF(RevReqDetR!$B$12:$B$264,AV$1,RevReqDetR!$BR$12:$BR$264)</f>
        <v>-3612.0712151964822</v>
      </c>
      <c r="AW15" s="13">
        <f>-SUMIF(RevReqDetR!$B$12:$B$264,AW$1,RevReqDetR!$BR$12:$BR$264)</f>
        <v>-3543.5028792087251</v>
      </c>
      <c r="AX15" s="13">
        <f>-SUMIF(RevReqDetR!$B$12:$B$264,AX$1,RevReqDetR!$BR$12:$BR$264)</f>
        <v>-3533.0152617021008</v>
      </c>
      <c r="AY15" s="13">
        <f>-SUMIF(RevReqDetR!$B$12:$B$264,AY$1,RevReqDetR!$BR$12:$BR$264)</f>
        <v>-3528.3203893815371</v>
      </c>
      <c r="AZ15" s="13">
        <f>-SUMIF(RevReqDetR!$B$12:$B$264,AZ$1,RevReqDetR!$BR$12:$BR$264)</f>
        <v>-3432.17155113646</v>
      </c>
      <c r="BA15" s="13">
        <f>-SUMIF(RevReqDetR!$B$12:$B$264,BA$1,RevReqDetR!$BR$12:$BR$264)</f>
        <v>-3435.1630236196543</v>
      </c>
      <c r="BB15" s="13">
        <f>-SUMIF(RevReqDetR!$B$12:$B$264,BB$1,RevReqDetR!$BR$12:$BR$264)</f>
        <v>-3399.06026518617</v>
      </c>
      <c r="BC15" s="13">
        <f>-SUMIF(RevReqDetR!$B$12:$B$264,BC$1,RevReqDetR!$BR$12:$BR$264)</f>
        <v>-3419.6907484489561</v>
      </c>
      <c r="BD15" s="13">
        <f>-SUMIF(RevReqDetR!$B$12:$B$264,BD$1,RevReqDetR!$BR$12:$BR$264)</f>
        <v>-3435.7688616748947</v>
      </c>
      <c r="BE15" s="13">
        <f>-SUMIF(RevReqDetR!$B$12:$B$264,BE$1,RevReqDetR!$BR$12:$BR$264)</f>
        <v>-3424.0708028030731</v>
      </c>
      <c r="BF15" s="13">
        <f>-SUMIF(RevReqDetR!$B$12:$B$264,BF$1,RevReqDetR!$BR$12:$BR$264)</f>
        <v>-3417.2763217637998</v>
      </c>
      <c r="BG15" s="13">
        <f>-SUMIF(RevReqDetR!$B$12:$B$264,BG$1,RevReqDetR!$BR$12:$BR$264)</f>
        <v>-3403.839262652667</v>
      </c>
      <c r="BH15" s="13">
        <f>-SUMIF(RevReqDetR!$B$12:$B$264,BH$1,RevReqDetR!$BR$12:$BR$264)</f>
        <v>-3338.1414351262083</v>
      </c>
      <c r="BI15" s="13">
        <f>-SUMIF(RevReqDetR!$B$12:$B$264,BI$1,RevReqDetR!$BR$12:$BR$264)</f>
        <v>-3292.1718787819682</v>
      </c>
      <c r="BJ15" s="13">
        <f>-SUMIF(RevReqDetR!$B$12:$B$264,BJ$1,RevReqDetR!$BR$12:$BR$264)</f>
        <v>-3276.4678619497445</v>
      </c>
      <c r="BK15" s="13">
        <f>-SUMIF(RevReqDetR!$B$12:$B$264,BK$1,RevReqDetR!$BR$12:$BR$264)</f>
        <v>-3261.0917733302917</v>
      </c>
      <c r="BL15" s="13">
        <f>-SUMIF(RevReqDetR!$B$12:$B$264,BL$1,RevReqDetR!$BR$12:$BR$264)</f>
        <v>-3170.3192206084263</v>
      </c>
      <c r="BM15" s="13">
        <f>-SUMIF(RevReqDetR!$B$12:$B$264,BM$1,RevReqDetR!$BR$12:$BR$264)</f>
        <v>-3168.6213558177628</v>
      </c>
      <c r="BN15" s="13">
        <f>-SUMIF(RevReqDetR!$B$12:$B$264,BN$1,RevReqDetR!$BR$12:$BR$264)</f>
        <v>-3144.2200510066236</v>
      </c>
      <c r="BO15" s="13">
        <f>-SUMIF(RevReqDetR!$B$12:$B$264,BO$1,RevReqDetR!$BR$12:$BR$264)</f>
        <v>-3154.5369402079773</v>
      </c>
      <c r="BP15" s="13">
        <f>-SUMIF(RevReqDetR!$B$12:$B$264,BP$1,RevReqDetR!$BR$12:$BR$264)</f>
        <v>-3166.5898216216233</v>
      </c>
      <c r="BQ15" s="13">
        <f>-SUMIF(RevReqDetR!$B$12:$B$264,BQ$1,RevReqDetR!$BR$12:$BR$264)</f>
        <v>-3154.583927646147</v>
      </c>
      <c r="BR15" s="13">
        <f>-SUMIF(RevReqDetR!$B$12:$B$264,BR$1,RevReqDetR!$BR$12:$BR$264)</f>
        <v>-3157.0008936025624</v>
      </c>
      <c r="BS15" s="13">
        <f>-SUMIF(RevReqDetR!$B$12:$B$264,BS$1,RevReqDetR!$BR$12:$BR$264)</f>
        <v>-3145.1995864805072</v>
      </c>
      <c r="BT15" s="13">
        <f>-SUMIF(RevReqDetR!$B$12:$B$264,BT$1,RevReqDetR!$BR$12:$BR$264)</f>
        <v>-3066.3422123083401</v>
      </c>
      <c r="BU15" s="13">
        <f>-SUMIF(RevReqDetR!$B$12:$B$264,BU$1,RevReqDetR!$BR$12:$BR$264)</f>
        <v>-3028.0836573208344</v>
      </c>
      <c r="BV15" s="13">
        <f>-SUMIF(RevReqDetR!$B$12:$B$264,BV$1,RevReqDetR!$BR$12:$BR$264)</f>
        <v>-3012.5181956357574</v>
      </c>
      <c r="BW15" s="13">
        <f>-SUMIF(RevReqDetR!$B$12:$B$264,BW$1,RevReqDetR!$BR$12:$BR$264)</f>
        <v>-2993.0010067702947</v>
      </c>
      <c r="BX15" s="13">
        <f>-SUMIF(RevReqDetR!$B$12:$B$264,BX$1,RevReqDetR!$BR$12:$BR$264)</f>
        <v>-2892.5788758949043</v>
      </c>
      <c r="BY15" s="13">
        <f>-SUMIF(RevReqDetR!$B$12:$B$264,BY$1,RevReqDetR!$BR$12:$BR$264)</f>
        <v>-2891.0271302647889</v>
      </c>
      <c r="BZ15" s="13">
        <f>-SUMIF(RevReqDetR!$B$12:$B$264,BZ$1,RevReqDetR!$BR$12:$BR$264)</f>
        <v>-2855.7014266566262</v>
      </c>
      <c r="CA15" s="13">
        <f>-SUMIF(RevReqDetR!$B$12:$B$264,CA$1,RevReqDetR!$BR$12:$BR$264)</f>
        <v>-2871.236482605867</v>
      </c>
      <c r="CB15" s="13">
        <f>-SUMIF(RevReqDetR!$B$12:$B$264,CB$1,RevReqDetR!$BR$12:$BR$264)</f>
        <v>-2877.2224499815525</v>
      </c>
      <c r="CC15" s="13">
        <f>-SUMIF(RevReqDetR!$B$12:$B$264,CC$1,RevReqDetR!$BR$12:$BR$264)</f>
        <v>-2852.4342964893181</v>
      </c>
      <c r="CD15" s="13">
        <f>-SUMIF(RevReqDetR!$B$12:$B$264,CD$1,RevReqDetR!$BR$12:$BR$264)</f>
        <v>-2854.8391834620802</v>
      </c>
      <c r="CE15" s="13">
        <f>-SUMIF(RevReqDetR!$B$12:$B$264,CE$1,RevReqDetR!$BR$12:$BR$264)</f>
        <v>-2845.3481433646016</v>
      </c>
      <c r="CF15" s="13">
        <f>-SUMIF(RevReqDetR!$B$12:$B$264,CF$1,RevReqDetR!$BR$12:$BR$264)</f>
        <v>-2756.5254926213042</v>
      </c>
      <c r="CG15" s="13">
        <f>-SUMIF(RevReqDetR!$B$12:$B$264,CG$1,RevReqDetR!$BR$12:$BR$264)</f>
        <v>-2713.289277214797</v>
      </c>
      <c r="CH15" s="13">
        <f>-SUMIF(RevReqDetR!$B$12:$B$264,CH$1,RevReqDetR!$BR$12:$BR$264)</f>
        <v>-2676.6690257391988</v>
      </c>
      <c r="CI15" s="13">
        <f>-SUMIF(RevReqDetR!$B$12:$B$264,CI$1,RevReqDetR!$BR$12:$BR$264)</f>
        <v>-2663.2332226804324</v>
      </c>
      <c r="CJ15" s="13">
        <f>-SUMIF(RevReqDetR!$B$12:$B$264,CJ$1,RevReqDetR!$BR$12:$BR$264)</f>
        <v>-2552.9951784613081</v>
      </c>
      <c r="CK15" s="13">
        <f>-SUMIF(RevReqDetR!$B$12:$B$264,CK$1,RevReqDetR!$BR$12:$BR$264)</f>
        <v>-2551.9751611334555</v>
      </c>
      <c r="CL15" s="13">
        <f>-SUMIF(RevReqDetR!$B$12:$B$264,CL$1,RevReqDetR!$BR$12:$BR$264)</f>
        <v>-2510.8095571078084</v>
      </c>
      <c r="CM15" s="13">
        <f>-SUMIF(RevReqDetR!$B$12:$B$264,CM$1,RevReqDetR!$BR$12:$BR$264)</f>
        <v>-2522.336288412735</v>
      </c>
      <c r="CN15" s="13">
        <f>-SUMIF(RevReqDetR!$B$12:$B$264,CN$1,RevReqDetR!$BR$12:$BR$264)</f>
        <v>-2533.5095373911699</v>
      </c>
      <c r="CO15" s="13">
        <f>-SUMIF(RevReqDetR!$B$12:$B$264,CO$1,RevReqDetR!$BR$12:$BR$264)</f>
        <v>-2501.4766544293502</v>
      </c>
      <c r="CP15" s="13">
        <f>-SUMIF(RevReqDetR!$B$12:$B$264,CP$1,RevReqDetR!$BR$12:$BR$264)</f>
        <v>-2502.5831561295695</v>
      </c>
      <c r="CQ15" s="13">
        <f>-SUMIF(RevReqDetR!$B$12:$B$264,CQ$1,RevReqDetR!$BR$12:$BR$264)</f>
        <v>-2495.3728008394714</v>
      </c>
      <c r="CR15" s="13">
        <f>-SUMIF(RevReqDetR!$B$12:$B$264,CR$1,RevReqDetR!$BR$12:$BR$264)</f>
        <v>-2420.3779890446613</v>
      </c>
      <c r="CS15" s="13">
        <f>-SUMIF(RevReqDetR!$B$12:$B$264,CS$1,RevReqDetR!$BR$12:$BR$264)</f>
        <v>-2374.8418357532855</v>
      </c>
      <c r="CT15" s="13">
        <f>-SUMIF(RevReqDetR!$B$12:$B$264,CT$1,RevReqDetR!$BR$12:$BR$264)</f>
        <v>-2360.8921826304063</v>
      </c>
      <c r="CU15" s="13">
        <f>-SUMIF(RevReqDetR!$B$12:$B$264,CU$1,RevReqDetR!$BR$12:$BR$264)</f>
        <v>-2345.0563442209923</v>
      </c>
      <c r="CV15" s="13">
        <f>-SUMIF(RevReqDetR!$B$12:$B$264,CV$1,RevReqDetR!$BR$12:$BR$264)</f>
        <v>-2240.2909947353105</v>
      </c>
      <c r="CW15" s="13">
        <f>-SUMIF(RevReqDetR!$B$12:$B$264,CW$1,RevReqDetR!$BR$12:$BR$264)</f>
        <v>-2237.3044495143663</v>
      </c>
      <c r="CX15" s="13">
        <f>-SUMIF(RevReqDetR!$B$12:$B$264,CX$1,RevReqDetR!$BR$12:$BR$264)</f>
        <v>-2199.4556243484903</v>
      </c>
      <c r="CY15" s="13">
        <f>-SUMIF(RevReqDetR!$B$12:$B$264,CY$1,RevReqDetR!$BR$12:$BR$264)</f>
        <v>-2207.3209512876333</v>
      </c>
      <c r="CZ15" s="13">
        <f>-SUMIF(RevReqDetR!$B$12:$B$264,CZ$1,RevReqDetR!$BR$12:$BR$264)</f>
        <v>-2204.2261378684084</v>
      </c>
      <c r="DA15" s="13">
        <f>-SUMIF(RevReqDetR!$B$12:$B$264,DA$1,RevReqDetR!$BR$12:$BR$264)</f>
        <v>-2174.3599963749302</v>
      </c>
      <c r="DB15" s="13">
        <f>-SUMIF(RevReqDetR!$B$12:$B$264,DB$1,RevReqDetR!$BR$12:$BR$264)</f>
        <v>-2171.593306660935</v>
      </c>
      <c r="DC15" s="13">
        <f>-SUMIF(RevReqDetR!$B$12:$B$264,DC$1,RevReqDetR!$BR$12:$BR$264)</f>
        <v>-2159.2167440682392</v>
      </c>
      <c r="DD15" s="13">
        <f>-SUMIF(RevReqDetR!$B$12:$B$264,DD$1,RevReqDetR!$BR$12:$BR$264)</f>
        <v>-2091.0261618344794</v>
      </c>
      <c r="DE15" s="13">
        <f>-SUMIF(RevReqDetR!$B$12:$B$264,DE$1,RevReqDetR!$BR$12:$BR$264)</f>
        <v>-2045.4679716956136</v>
      </c>
      <c r="DF15" s="13">
        <f>-SUMIF(RevReqDetR!$B$12:$B$264,DF$1,RevReqDetR!$BR$12:$BR$264)</f>
        <v>-1989.4863883833361</v>
      </c>
      <c r="DG15" s="13">
        <f>-SUMIF(RevReqDetR!$B$12:$B$264,DG$1,RevReqDetR!$BR$12:$BR$264)</f>
        <v>-1976.4750825506705</v>
      </c>
      <c r="DH15" s="13">
        <f>-SUMIF(RevReqDetR!$B$12:$B$264,DH$1,RevReqDetR!$BR$12:$BR$264)</f>
        <v>-1882.2575217655324</v>
      </c>
      <c r="DI15" s="13">
        <f>-SUMIF(RevReqDetR!$B$12:$B$264,DI$1,RevReqDetR!$BR$12:$BR$264)</f>
        <v>-1877.2965708913443</v>
      </c>
      <c r="DJ15" s="13">
        <f>-SUMIF(RevReqDetR!$B$12:$B$264,DJ$1,RevReqDetR!$BR$12:$BR$264)</f>
        <v>-1849.9563959834375</v>
      </c>
      <c r="DK15" s="13">
        <f>-SUMIF(RevReqDetR!$B$12:$B$264,DK$1,RevReqDetR!$BR$12:$BR$264)</f>
        <v>-1851.5363404685795</v>
      </c>
      <c r="DL15" s="13">
        <f>-SUMIF(RevReqDetR!$B$12:$B$264,DL$1,RevReqDetR!$BR$12:$BR$264)</f>
        <v>-1844.8751490643083</v>
      </c>
      <c r="DM15" s="13">
        <f>-SUMIF(RevReqDetR!$B$12:$B$264,DM$1,RevReqDetR!$BR$12:$BR$264)</f>
        <v>-1813.2845259758315</v>
      </c>
      <c r="DN15" s="13">
        <f>-SUMIF(RevReqDetR!$B$12:$B$264,DN$1,RevReqDetR!$BR$12:$BR$264)</f>
        <v>-1806.2985390322265</v>
      </c>
      <c r="DO15" s="13">
        <f>-SUMIF(RevReqDetR!$B$12:$B$264,DO$1,RevReqDetR!$BR$12:$BR$264)</f>
        <v>-1791.8192084135346</v>
      </c>
      <c r="DP15" s="13">
        <f>-SUMIF(RevReqDetR!$B$12:$B$264,DP$1,RevReqDetR!$BR$12:$BR$264)</f>
        <v>-1715.2371731023777</v>
      </c>
      <c r="DQ15" s="13">
        <f>-SUMIF(RevReqDetR!$B$12:$B$264,DQ$1,RevReqDetR!$BR$12:$BR$264)</f>
        <v>-1670.3110617531281</v>
      </c>
      <c r="DR15" s="13">
        <f>-SUMIF(RevReqDetR!$B$12:$B$264,DR$1,RevReqDetR!$BR$12:$BR$264)</f>
        <v>-1651.3531160876857</v>
      </c>
      <c r="DS15" s="13">
        <f>-SUMIF(RevReqDetR!$B$12:$B$264,DS$1,RevReqDetR!$BR$12:$BR$264)</f>
        <v>-1623.189729359731</v>
      </c>
      <c r="DT15" s="13">
        <f>-SUMIF(RevReqDetR!$B$12:$B$264,DT$1,RevReqDetR!$BR$12:$BR$264)</f>
        <v>-1522.0602652827938</v>
      </c>
      <c r="DU15" s="13">
        <f>-SUMIF(RevReqDetR!$B$12:$B$264,DU$1,RevReqDetR!$BR$12:$BR$264)</f>
        <v>-1518.8123855295878</v>
      </c>
      <c r="DV15" s="13">
        <f>-SUMIF(RevReqDetR!$B$12:$B$264,DV$1,RevReqDetR!$BR$12:$BR$264)</f>
        <v>-1448.0027439470286</v>
      </c>
      <c r="DW15" s="13">
        <f>-SUMIF(RevReqDetR!$B$12:$B$264,DW$1,RevReqDetR!$BR$12:$BR$264)</f>
        <v>-1443.0826648463737</v>
      </c>
      <c r="DX15" s="13">
        <f>-SUMIF(RevReqDetR!$B$12:$B$264,DX$1,RevReqDetR!$BR$12:$BR$264)</f>
        <v>-1442.1224511653108</v>
      </c>
      <c r="DY15" s="13">
        <f>-SUMIF(RevReqDetR!$B$12:$B$264,DY$1,RevReqDetR!$BR$12:$BR$264)</f>
        <v>-1408.9844237642665</v>
      </c>
      <c r="DZ15" s="13">
        <f>-SUMIF(RevReqDetR!$B$12:$B$264,DZ$1,RevReqDetR!$BR$12:$BR$264)</f>
        <v>-1404.4885947275845</v>
      </c>
      <c r="EA15" s="13">
        <f>-SUMIF(RevReqDetR!$B$12:$B$264,EA$1,RevReqDetR!$BR$12:$BR$264)</f>
        <v>-1392.6004628525609</v>
      </c>
      <c r="EB15" s="13">
        <f>-SUMIF(RevReqDetR!$B$12:$B$264,EB$1,RevReqDetR!$BR$12:$BR$264)</f>
        <v>-1324.203552508194</v>
      </c>
      <c r="EC15" s="13">
        <f>-SUMIF(RevReqDetR!$B$12:$B$264,EC$1,RevReqDetR!$BR$12:$BR$264)</f>
        <v>-1277.1335254327289</v>
      </c>
      <c r="ED15" s="13">
        <f>-SUMIF(RevReqDetR!$B$12:$B$264,ED$1,RevReqDetR!$BR$12:$BR$264)</f>
        <v>-1256.7312926664122</v>
      </c>
      <c r="EE15" s="13">
        <f>-SUMIF(RevReqDetR!$B$12:$B$264,EE$1,RevReqDetR!$BR$12:$BR$264)</f>
        <v>-1236.7766508048542</v>
      </c>
      <c r="EF15" s="13">
        <f>-SUMIF(RevReqDetR!$B$12:$B$264,EF$1,RevReqDetR!$BR$12:$BR$264)</f>
        <v>-1128.387194464251</v>
      </c>
      <c r="EG15" s="13">
        <f>-SUMIF(RevReqDetR!$B$12:$B$264,EG$1,RevReqDetR!$BR$12:$BR$264)</f>
        <v>-1115.4971221880464</v>
      </c>
      <c r="EH15" s="13">
        <f>-SUMIF(RevReqDetR!$B$12:$B$264,EH$1,RevReqDetR!$BR$12:$BR$264)</f>
        <v>-1058.7434560575666</v>
      </c>
      <c r="EI15" s="13">
        <f>-SUMIF(RevReqDetR!$B$12:$B$264,EI$1,RevReqDetR!$BR$12:$BR$264)</f>
        <v>-1057.7560545424228</v>
      </c>
      <c r="EJ15" s="13">
        <f>-SUMIF(RevReqDetR!$B$12:$B$264,EJ$1,RevReqDetR!$BR$12:$BR$264)</f>
        <v>-1057.8177838165684</v>
      </c>
      <c r="EK15" s="13">
        <f>-SUMIF(RevReqDetR!$B$12:$B$264,EK$1,RevReqDetR!$BR$12:$BR$264)</f>
        <v>-1018.8305432060487</v>
      </c>
      <c r="EL15" s="13">
        <f>-SUMIF(RevReqDetR!$B$12:$B$264,EL$1,RevReqDetR!$BR$12:$BR$264)</f>
        <v>-1013.673913435911</v>
      </c>
      <c r="EM15" s="13">
        <f>-SUMIF(RevReqDetR!$B$12:$B$264,EM$1,RevReqDetR!$BR$12:$BR$264)</f>
        <v>-1002.6339769975889</v>
      </c>
      <c r="EN15" s="13">
        <f>-SUMIF(RevReqDetR!$B$12:$B$264,EN$1,RevReqDetR!$BR$12:$BR$264)</f>
        <v>-944.9285198747699</v>
      </c>
      <c r="EO15" s="13">
        <f>-SUMIF(RevReqDetR!$B$12:$B$264,EO$1,RevReqDetR!$BR$12:$BR$264)</f>
        <v>-906.25433247179706</v>
      </c>
      <c r="EP15" s="13">
        <f>-SUMIF(RevReqDetR!$B$12:$B$264,EP$1,RevReqDetR!$BR$12:$BR$264)</f>
        <v>-889.24846423779002</v>
      </c>
      <c r="EQ15" s="13">
        <f>-SUMIF(RevReqDetR!$B$12:$B$264,EQ$1,RevReqDetR!$BR$12:$BR$264)</f>
        <v>-872.44294328096078</v>
      </c>
      <c r="ER15" s="13">
        <f>-SUMIF(RevReqDetR!$B$12:$B$264,ER$1,RevReqDetR!$BR$12:$BR$264)</f>
        <v>-785.32220354281799</v>
      </c>
      <c r="ES15" s="13">
        <f>-SUMIF(RevReqDetR!$B$12:$B$264,ES$1,RevReqDetR!$BR$12:$BR$264)</f>
        <v>-773.66727925642499</v>
      </c>
      <c r="ET15" s="13">
        <f>-SUMIF(RevReqDetR!$B$12:$B$264,ET$1,RevReqDetR!$BR$12:$BR$264)</f>
        <v>-726.20571274620318</v>
      </c>
      <c r="EU15" s="13">
        <f>-SUMIF(RevReqDetR!$B$12:$B$264,EU$1,RevReqDetR!$BR$12:$BR$264)</f>
        <v>-723.12394991347799</v>
      </c>
      <c r="EV15" s="13">
        <f>-SUMIF(RevReqDetR!$B$12:$B$264,EV$1,RevReqDetR!$BR$12:$BR$264)</f>
        <v>-720.90860433227124</v>
      </c>
      <c r="EW15" s="13">
        <f>-SUMIF(RevReqDetR!$B$12:$B$264,EW$1,RevReqDetR!$BR$12:$BR$264)</f>
        <v>-684.42381847722015</v>
      </c>
      <c r="EX15" s="13">
        <f>-SUMIF(RevReqDetR!$B$12:$B$264,EX$1,RevReqDetR!$BR$12:$BR$264)</f>
        <v>-677.52735695897411</v>
      </c>
      <c r="EY15" s="13">
        <f>-SUMIF(RevReqDetR!$B$12:$B$264,EY$1,RevReqDetR!$BR$12:$BR$264)</f>
        <v>-665.56544079661796</v>
      </c>
      <c r="EZ15" s="13">
        <f>-SUMIF(RevReqDetR!$B$12:$B$264,EZ$1,RevReqDetR!$BR$12:$BR$264)</f>
        <v>-611.43927002058592</v>
      </c>
      <c r="FA15" s="13">
        <f>-SUMIF(RevReqDetR!$B$12:$B$264,FA$1,RevReqDetR!$BR$12:$BR$264)</f>
        <v>-574.66717044330608</v>
      </c>
      <c r="FB15" s="13">
        <f>-SUMIF(RevReqDetR!$B$12:$B$264,FB$1,RevReqDetR!$BR$12:$BR$264)</f>
        <v>-557.45558288457596</v>
      </c>
      <c r="FC15" s="13">
        <f>-SUMIF(RevReqDetR!$B$12:$B$264,FC$1,RevReqDetR!$BR$12:$BR$264)</f>
        <v>-540.44169519833395</v>
      </c>
      <c r="FD15" s="13">
        <f>-SUMIF(RevReqDetR!$B$12:$B$264,FD$1,RevReqDetR!$BR$12:$BR$264)</f>
        <v>-460.52723310785399</v>
      </c>
      <c r="FE15" s="13">
        <f>-SUMIF(RevReqDetR!$B$12:$B$264,FE$1,RevReqDetR!$BR$12:$BR$264)</f>
        <v>-447.64451017621803</v>
      </c>
      <c r="FF15" s="13">
        <f>-SUMIF(RevReqDetR!$B$12:$B$264,FF$1,RevReqDetR!$BR$12:$BR$264)</f>
        <v>-402.65114356162502</v>
      </c>
      <c r="FG15" s="13">
        <f>-SUMIF(RevReqDetR!$B$12:$B$264,FG$1,RevReqDetR!$BR$12:$BR$264)</f>
        <v>-398.85132787148405</v>
      </c>
      <c r="FH15" s="13">
        <f>-SUMIF(RevReqDetR!$B$12:$B$264,FH$1,RevReqDetR!$BR$12:$BR$264)</f>
        <v>-395.72465291018102</v>
      </c>
      <c r="FI15" s="13">
        <f>-SUMIF(RevReqDetR!$B$12:$B$264,FI$1,RevReqDetR!$BR$12:$BR$264)</f>
        <v>-365.06101777489198</v>
      </c>
      <c r="FJ15" s="13">
        <f>-SUMIF(RevReqDetR!$B$12:$B$264,FJ$1,RevReqDetR!$BR$12:$BR$264)</f>
        <v>-359.50553811084893</v>
      </c>
      <c r="FK15" s="13">
        <f>-SUMIF(RevReqDetR!$B$12:$B$264,FK$1,RevReqDetR!$BR$12:$BR$264)</f>
        <v>-350.28652337302202</v>
      </c>
      <c r="FL15" s="13">
        <f>-SUMIF(RevReqDetR!$B$12:$B$264,FL$1,RevReqDetR!$BR$12:$BR$264)</f>
        <v>-311.78124571604104</v>
      </c>
      <c r="FM15" s="13">
        <f>-SUMIF(RevReqDetR!$B$12:$B$264,FM$1,RevReqDetR!$BR$12:$BR$264)</f>
        <v>-285.03576685856694</v>
      </c>
      <c r="FN15" s="13">
        <f>-SUMIF(RevReqDetR!$B$12:$B$264,FN$1,RevReqDetR!$BR$12:$BR$264)</f>
        <v>-271.58302254049198</v>
      </c>
      <c r="FO15" s="13">
        <f>-SUMIF(RevReqDetR!$B$12:$B$264,FO$1,RevReqDetR!$BR$12:$BR$264)</f>
        <v>-258.10415734036798</v>
      </c>
      <c r="FP15" s="13">
        <f>-SUMIF(RevReqDetR!$B$12:$B$264,FP$1,RevReqDetR!$BR$12:$BR$264)</f>
        <v>-199.99519632469503</v>
      </c>
      <c r="FQ15" s="13">
        <f>-SUMIF(RevReqDetR!$B$12:$B$264,FQ$1,RevReqDetR!$BR$12:$BR$264)</f>
        <v>-189.59249445667203</v>
      </c>
      <c r="FR15" s="13">
        <f>-SUMIF(RevReqDetR!$B$12:$B$264,FR$1,RevReqDetR!$BR$12:$BR$264)</f>
        <v>-156.103322115813</v>
      </c>
      <c r="FS15" s="13">
        <f>-SUMIF(RevReqDetR!$B$12:$B$264,FS$1,RevReqDetR!$BR$12:$BR$264)</f>
        <v>-151.08008638536901</v>
      </c>
      <c r="FT15" s="13">
        <f>-SUMIF(RevReqDetR!$B$12:$B$264,FT$1,RevReqDetR!$BR$12:$BR$264)</f>
        <v>-146.57525244400202</v>
      </c>
      <c r="FU15" s="13">
        <f>-SUMIF(RevReqDetR!$B$12:$B$264,FU$1,RevReqDetR!$BR$12:$BR$264)</f>
        <v>-119.75841777363901</v>
      </c>
      <c r="FV15" s="13">
        <f>-SUMIF(RevReqDetR!$B$12:$B$264,FV$1,RevReqDetR!$BR$12:$BR$264)</f>
        <v>-112.67664325386301</v>
      </c>
      <c r="FW15" s="13">
        <f>-SUMIF(RevReqDetR!$B$12:$B$264,FW$1,RevReqDetR!$BR$12:$BR$264)</f>
        <v>-102.104942150112</v>
      </c>
      <c r="FX15" s="13">
        <f>-SUMIF(RevReqDetR!$B$12:$B$264,FX$1,RevReqDetR!$BR$12:$BR$264)</f>
        <v>-65.243771520954013</v>
      </c>
      <c r="FY15" s="13">
        <f>-SUMIF(RevReqDetR!$B$12:$B$264,FY$1,RevReqDetR!$BR$12:$BR$264)</f>
        <v>-48.380101944774005</v>
      </c>
      <c r="FZ15" s="13">
        <f>-SUMIF(RevReqDetR!$B$12:$B$264,FZ$1,RevReqDetR!$BR$12:$BR$264)</f>
        <v>-44.543714782520993</v>
      </c>
      <c r="GA15" s="13">
        <f>-SUMIF(RevReqDetR!$B$12:$B$264,GA$1,RevReqDetR!$BR$12:$BR$264)</f>
        <v>-42.042145336227001</v>
      </c>
      <c r="GB15" s="13">
        <f>-SUMIF(RevReqDetR!$B$12:$B$264,GB$1,RevReqDetR!$BR$12:$BR$264)</f>
        <v>-27.700467509844</v>
      </c>
      <c r="GC15" s="13">
        <f>-SUMIF(RevReqDetR!$B$12:$B$264,GC$1,RevReqDetR!$BR$12:$BR$264)</f>
        <v>-25.838594666942999</v>
      </c>
      <c r="GD15" s="13">
        <f>-SUMIF(RevReqDetR!$B$12:$B$264,GD$1,RevReqDetR!$BR$12:$BR$264)</f>
        <v>-19.977459613529998</v>
      </c>
      <c r="GE15" s="13">
        <f>-SUMIF(RevReqDetR!$B$12:$B$264,GE$1,RevReqDetR!$BR$12:$BR$264)</f>
        <v>-18.726910866293998</v>
      </c>
      <c r="GF15" s="13">
        <f>-SUMIF(RevReqDetR!$B$12:$B$264,GF$1,RevReqDetR!$BR$12:$BR$264)</f>
        <v>-18.479459494682999</v>
      </c>
      <c r="GG15" s="13">
        <f>-SUMIF(RevReqDetR!$B$12:$B$264,GG$1,RevReqDetR!$BR$12:$BR$264)</f>
        <v>-15.639224665329001</v>
      </c>
      <c r="GH15" s="13">
        <f>-SUMIF(RevReqDetR!$B$12:$B$264,GH$1,RevReqDetR!$BR$12:$BR$264)</f>
        <v>-15.119523144372002</v>
      </c>
      <c r="GI15" s="13">
        <f>-SUMIF(RevReqDetR!$B$12:$B$264,GI$1,RevReqDetR!$BR$12:$BR$264)</f>
        <v>-14.278517249139</v>
      </c>
      <c r="GJ15" s="13">
        <f>-SUMIF(RevReqDetR!$B$12:$B$264,GJ$1,RevReqDetR!$BR$12:$BR$264)</f>
        <v>-11.226142206504001</v>
      </c>
      <c r="GK15" s="13">
        <f>-SUMIF(RevReqDetR!$B$12:$B$264,GK$1,RevReqDetR!$BR$12:$BR$264)</f>
        <v>-0.11122295760000001</v>
      </c>
      <c r="GL15" s="13">
        <f>-SUMIF(RevReqDetR!$B$12:$B$264,GL$1,RevReqDetR!$BR$12:$BR$264)</f>
        <v>-0.11122295760000001</v>
      </c>
      <c r="GM15" s="13">
        <f>-SUMIF(RevReqDetR!$B$12:$B$264,GM$1,RevReqDetR!$BR$12:$BR$264)</f>
        <v>-0.11122295760000001</v>
      </c>
      <c r="GN15" s="13">
        <f>-SUMIF(RevReqDetR!$B$12:$B$264,GN$1,RevReqDetR!$BR$12:$BR$264)</f>
        <v>0</v>
      </c>
      <c r="GO15" s="13">
        <f>-SUMIF(RevReqDetR!$B$12:$B$264,GO$1,RevReqDetR!$BR$12:$BR$264)</f>
        <v>0</v>
      </c>
      <c r="GP15" s="13">
        <f>-SUMIF(RevReqDetR!$B$12:$B$264,GP$1,RevReqDetR!$BR$12:$BR$264)</f>
        <v>0</v>
      </c>
      <c r="GQ15" s="13">
        <f>-SUMIF(RevReqDetR!$B$12:$B$264,GQ$1,RevReqDetR!$BR$12:$BR$264)</f>
        <v>0</v>
      </c>
      <c r="GR15" s="13">
        <f>-SUMIF(RevReqDetR!$B$12:$B$264,GR$1,RevReqDetR!$BR$12:$BR$264)</f>
        <v>0</v>
      </c>
      <c r="GS15" s="13">
        <f>-SUMIF(RevReqDetR!$B$12:$B$264,GS$1,RevReqDetR!$BR$12:$BR$264)</f>
        <v>0</v>
      </c>
      <c r="GT15" s="13">
        <f>-SUMIF(RevReqDetR!$B$12:$B$264,GT$1,RevReqDetR!$BR$12:$BR$264)</f>
        <v>0</v>
      </c>
      <c r="GU15" s="13">
        <f>-SUMIF(RevReqDetR!$B$12:$B$264,GU$1,RevReqDetR!$BR$12:$BR$264)</f>
        <v>0</v>
      </c>
      <c r="GV15" s="13">
        <f>-SUMIF(RevReqDetR!$B$12:$B$264,GV$1,RevReqDetR!$BR$12:$BR$264)</f>
        <v>0</v>
      </c>
      <c r="GW15" s="13">
        <f>-SUMIF(RevReqDetR!$B$12:$B$264,GW$1,RevReqDetR!$BR$12:$BR$264)</f>
        <v>0</v>
      </c>
      <c r="GX15" s="13">
        <f>-SUMIF(RevReqDetR!$B$12:$B$264,GX$1,RevReqDetR!$BR$12:$BR$264)</f>
        <v>0</v>
      </c>
      <c r="GY15" s="13">
        <f>-SUMIF(RevReqDetR!$B$12:$B$264,GY$1,RevReqDetR!$BR$12:$BR$264)</f>
        <v>0</v>
      </c>
      <c r="GZ15" s="13">
        <f>-SUMIF(RevReqDetR!$B$12:$B$264,GZ$1,RevReqDetR!$BR$12:$BR$264)</f>
        <v>0</v>
      </c>
      <c r="HA15" s="13">
        <f>-SUMIF(RevReqDetR!$B$12:$B$264,HA$1,RevReqDetR!$BR$12:$BR$264)</f>
        <v>0</v>
      </c>
      <c r="HB15" s="13">
        <f>-SUMIF(RevReqDetR!$B$12:$B$264,HB$1,RevReqDetR!$BR$12:$BR$264)</f>
        <v>0</v>
      </c>
      <c r="HC15" s="13">
        <f>-SUMIF(RevReqDetR!$B$12:$B$264,HC$1,RevReqDetR!$BR$12:$BR$264)</f>
        <v>0</v>
      </c>
      <c r="HD15" s="13">
        <f>-SUMIF(RevReqDetR!$B$12:$B$264,HD$1,RevReqDetR!$BR$12:$BR$264)</f>
        <v>0</v>
      </c>
      <c r="HE15" s="13">
        <f>-SUMIF(RevReqDetR!$B$12:$B$264,HE$1,RevReqDetR!$BR$12:$BR$264)</f>
        <v>0</v>
      </c>
      <c r="HF15" s="13">
        <f>-SUMIF(RevReqDetR!$B$12:$B$264,HF$1,RevReqDetR!$BR$12:$BR$264)</f>
        <v>0</v>
      </c>
      <c r="HG15" s="13">
        <f>-SUMIF(RevReqDetR!$B$12:$B$264,HG$1,RevReqDetR!$BR$12:$BR$264)</f>
        <v>0</v>
      </c>
      <c r="HH15" s="13">
        <f>-SUMIF(RevReqDetR!$B$12:$B$264,HH$1,RevReqDetR!$BR$12:$BR$264)</f>
        <v>0</v>
      </c>
      <c r="HI15" s="13">
        <f>-SUMIF(RevReqDetR!$B$12:$B$264,HI$1,RevReqDetR!$BR$12:$BR$264)</f>
        <v>0</v>
      </c>
      <c r="HJ15" s="13">
        <f>-SUMIF(RevReqDetR!$B$12:$B$264,HJ$1,RevReqDetR!$BR$12:$BR$264)</f>
        <v>0</v>
      </c>
      <c r="HK15" s="13">
        <f>-SUMIF(RevReqDetR!$B$12:$B$264,HK$1,RevReqDetR!$BR$12:$BR$264)</f>
        <v>0</v>
      </c>
      <c r="HL15" s="13">
        <f>-SUMIF(RevReqDetR!$B$12:$B$264,HL$1,RevReqDetR!$BR$12:$BR$264)</f>
        <v>0</v>
      </c>
      <c r="HM15" s="13">
        <f>-SUMIF(RevReqDetR!$B$12:$B$264,HM$1,RevReqDetR!$BR$12:$BR$264)</f>
        <v>0</v>
      </c>
      <c r="HN15" s="13">
        <f>-SUMIF(RevReqDetR!$B$12:$B$264,HN$1,RevReqDetR!$BR$12:$BR$264)</f>
        <v>0</v>
      </c>
      <c r="HO15" s="13">
        <f>-SUMIF(RevReqDetR!$B$12:$B$264,HO$1,RevReqDetR!$BR$12:$BR$264)</f>
        <v>0</v>
      </c>
      <c r="HP15" s="13">
        <f>-SUMIF(RevReqDetR!$B$12:$B$264,HP$1,RevReqDetR!$BR$12:$BR$264)</f>
        <v>0</v>
      </c>
      <c r="HQ15" s="13">
        <f>-SUMIF(RevReqDetR!$B$12:$B$264,HQ$1,RevReqDetR!$BR$12:$BR$264)</f>
        <v>0</v>
      </c>
      <c r="HR15" s="13">
        <f>-SUMIF(RevReqDetR!$B$12:$B$264,HR$1,RevReqDetR!$BR$12:$BR$264)</f>
        <v>0</v>
      </c>
      <c r="HS15" s="13">
        <f>-SUMIF(RevReqDetR!$B$12:$B$264,HS$1,RevReqDetR!$BR$12:$BR$264)</f>
        <v>0</v>
      </c>
      <c r="HT15" s="13">
        <f>-SUMIF(RevReqDetR!$B$12:$B$264,HT$1,RevReqDetR!$BR$12:$BR$264)</f>
        <v>0</v>
      </c>
      <c r="HU15" s="13">
        <f>-SUMIF(RevReqDetR!$B$12:$B$264,HU$1,RevReqDetR!$BR$12:$BR$264)</f>
        <v>0</v>
      </c>
      <c r="HV15" s="13">
        <f>-SUMIF(RevReqDetR!$B$12:$B$264,HV$1,RevReqDetR!$BR$12:$BR$264)</f>
        <v>0</v>
      </c>
      <c r="HW15" s="13">
        <f>-SUMIF(RevReqDetR!$B$12:$B$264,HW$1,RevReqDetR!$BR$12:$BR$264)</f>
        <v>0</v>
      </c>
      <c r="HX15" s="59"/>
      <c r="HY15" s="59">
        <f t="shared" si="5"/>
        <v>0</v>
      </c>
      <c r="HZ15" s="59">
        <f t="shared" si="5"/>
        <v>0</v>
      </c>
      <c r="IA15" s="59">
        <f t="shared" si="5"/>
        <v>-42009.274778199222</v>
      </c>
      <c r="IB15" s="59">
        <f t="shared" si="5"/>
        <v>-46320.68050166277</v>
      </c>
      <c r="IC15" s="59">
        <f t="shared" si="5"/>
        <v>-43225.49720537856</v>
      </c>
      <c r="ID15" s="59">
        <f t="shared" si="5"/>
        <v>-40006.51978814396</v>
      </c>
      <c r="IE15" s="59">
        <f t="shared" si="5"/>
        <v>-36805.682298760352</v>
      </c>
      <c r="IF15" s="59">
        <f t="shared" si="5"/>
        <v>-33071.469340410542</v>
      </c>
      <c r="IG15" s="59">
        <f t="shared" si="5"/>
        <v>-29044.85179020913</v>
      </c>
      <c r="IH15" s="59">
        <f t="shared" si="5"/>
        <v>-24978.182457729614</v>
      </c>
      <c r="II15" s="59">
        <f t="shared" si="6"/>
        <v>-20658.733890053227</v>
      </c>
      <c r="IJ15" s="59">
        <f t="shared" si="6"/>
        <v>-15878.010679367611</v>
      </c>
      <c r="IK15" s="59">
        <f t="shared" si="6"/>
        <v>-11381.319470720668</v>
      </c>
      <c r="IL15" s="59">
        <f t="shared" si="6"/>
        <v>-7389.9303450556399</v>
      </c>
      <c r="IM15" s="59">
        <f t="shared" si="6"/>
        <v>-3788.1720868388884</v>
      </c>
      <c r="IN15" s="59">
        <f t="shared" si="6"/>
        <v>-1042.047459884061</v>
      </c>
      <c r="IO15" s="59">
        <f t="shared" si="6"/>
        <v>-113.780906112651</v>
      </c>
      <c r="IP15" s="59">
        <f t="shared" si="6"/>
        <v>0</v>
      </c>
      <c r="IQ15" s="59">
        <f t="shared" si="6"/>
        <v>0</v>
      </c>
      <c r="IR15" s="59">
        <f t="shared" si="6"/>
        <v>0</v>
      </c>
    </row>
    <row r="16" spans="1:252" ht="18" customHeight="1" x14ac:dyDescent="0.35">
      <c r="B16" s="19" t="s">
        <v>49</v>
      </c>
      <c r="D16" s="63">
        <f t="shared" ref="D16:BO16" si="23">D14+D15</f>
        <v>112382.68253258635</v>
      </c>
      <c r="E16" s="63">
        <f t="shared" si="23"/>
        <v>141034.763717875</v>
      </c>
      <c r="F16" s="63">
        <f t="shared" si="23"/>
        <v>243495.1227941493</v>
      </c>
      <c r="G16" s="63">
        <f t="shared" si="23"/>
        <v>228115.96577716069</v>
      </c>
      <c r="H16" s="63">
        <f t="shared" si="23"/>
        <v>261959.18367190246</v>
      </c>
      <c r="I16" s="63">
        <f t="shared" si="23"/>
        <v>265187.78776310897</v>
      </c>
      <c r="J16" s="63">
        <f t="shared" si="23"/>
        <v>287820.85717247997</v>
      </c>
      <c r="K16" s="63">
        <f t="shared" si="23"/>
        <v>292554.35139239283</v>
      </c>
      <c r="L16" s="63">
        <f t="shared" si="23"/>
        <v>314748.4459153366</v>
      </c>
      <c r="M16" s="63">
        <f t="shared" si="23"/>
        <v>308870.29091214854</v>
      </c>
      <c r="N16" s="63">
        <f t="shared" si="23"/>
        <v>302713.09588226007</v>
      </c>
      <c r="O16" s="63">
        <f t="shared" si="23"/>
        <v>316812.90457759297</v>
      </c>
      <c r="P16" s="63">
        <f t="shared" si="23"/>
        <v>290731.90964946867</v>
      </c>
      <c r="Q16" s="63">
        <f t="shared" si="23"/>
        <v>319390.2962308462</v>
      </c>
      <c r="R16" s="63">
        <f t="shared" si="23"/>
        <v>364838.43143335776</v>
      </c>
      <c r="S16" s="63">
        <f t="shared" si="23"/>
        <v>228886.87194118346</v>
      </c>
      <c r="T16" s="63">
        <f t="shared" si="23"/>
        <v>292335.7144280083</v>
      </c>
      <c r="U16" s="63">
        <f t="shared" si="23"/>
        <v>278390.86036762182</v>
      </c>
      <c r="V16" s="63">
        <f t="shared" si="23"/>
        <v>284636.88942280231</v>
      </c>
      <c r="W16" s="63">
        <f t="shared" si="23"/>
        <v>274348.32629061467</v>
      </c>
      <c r="X16" s="63">
        <f t="shared" si="23"/>
        <v>282331.45507788146</v>
      </c>
      <c r="Y16" s="63">
        <f t="shared" si="23"/>
        <v>276324.50121863076</v>
      </c>
      <c r="Z16" s="63">
        <f t="shared" si="23"/>
        <v>271982.58717967081</v>
      </c>
      <c r="AA16" s="63">
        <f t="shared" si="23"/>
        <v>295716.6855284957</v>
      </c>
      <c r="AB16" s="63">
        <f t="shared" si="23"/>
        <v>283538.41474381252</v>
      </c>
      <c r="AC16" s="63">
        <f t="shared" si="23"/>
        <v>284033.39755206555</v>
      </c>
      <c r="AD16" s="63">
        <f t="shared" si="23"/>
        <v>294113.84464867809</v>
      </c>
      <c r="AE16" s="63">
        <f t="shared" si="23"/>
        <v>276460.47098336433</v>
      </c>
      <c r="AF16" s="63">
        <f t="shared" si="23"/>
        <v>288914.72287473443</v>
      </c>
      <c r="AG16" s="63">
        <f t="shared" si="23"/>
        <v>280895.52369835397</v>
      </c>
      <c r="AH16" s="63">
        <f t="shared" si="23"/>
        <v>289604.58289695391</v>
      </c>
      <c r="AI16" s="63">
        <f t="shared" si="23"/>
        <v>275509.51810772676</v>
      </c>
      <c r="AJ16" s="63">
        <f t="shared" si="23"/>
        <v>283384.7622598008</v>
      </c>
      <c r="AK16" s="63">
        <f t="shared" si="23"/>
        <v>278913.08202006988</v>
      </c>
      <c r="AL16" s="63">
        <f t="shared" si="23"/>
        <v>270504.96515994502</v>
      </c>
      <c r="AM16" s="63">
        <f t="shared" si="23"/>
        <v>277845.58654751437</v>
      </c>
      <c r="AN16" s="63">
        <f t="shared" si="23"/>
        <v>261678.10002142619</v>
      </c>
      <c r="AO16" s="63">
        <f t="shared" si="23"/>
        <v>271549.06722484541</v>
      </c>
      <c r="AP16" s="63">
        <f t="shared" si="23"/>
        <v>273071.54673437082</v>
      </c>
      <c r="AQ16" s="63">
        <f t="shared" si="23"/>
        <v>247738.6520233005</v>
      </c>
      <c r="AR16" s="63">
        <f t="shared" si="23"/>
        <v>274464.59503950685</v>
      </c>
      <c r="AS16" s="63">
        <f t="shared" si="23"/>
        <v>261804.12460874318</v>
      </c>
      <c r="AT16" s="63">
        <f t="shared" si="23"/>
        <v>268966.54118005349</v>
      </c>
      <c r="AU16" s="63">
        <f t="shared" si="23"/>
        <v>258418.87623623657</v>
      </c>
      <c r="AV16" s="63">
        <f t="shared" si="23"/>
        <v>265049.33036492503</v>
      </c>
      <c r="AW16" s="63">
        <f t="shared" si="23"/>
        <v>261080.98192272661</v>
      </c>
      <c r="AX16" s="63">
        <f t="shared" si="23"/>
        <v>251876.64206986915</v>
      </c>
      <c r="AY16" s="63">
        <f t="shared" si="23"/>
        <v>258329.6671256313</v>
      </c>
      <c r="AZ16" s="63">
        <f t="shared" si="23"/>
        <v>244769.19218243373</v>
      </c>
      <c r="BA16" s="63">
        <f t="shared" si="23"/>
        <v>251166.6555429376</v>
      </c>
      <c r="BB16" s="63">
        <f t="shared" si="23"/>
        <v>250517.9430455176</v>
      </c>
      <c r="BC16" s="63">
        <f t="shared" si="23"/>
        <v>227359.08479485687</v>
      </c>
      <c r="BD16" s="63">
        <f t="shared" si="23"/>
        <v>253051.84000368713</v>
      </c>
      <c r="BE16" s="63">
        <f t="shared" si="23"/>
        <v>242410.22123016143</v>
      </c>
      <c r="BF16" s="63">
        <f t="shared" si="23"/>
        <v>253691.96888478153</v>
      </c>
      <c r="BG16" s="63">
        <f t="shared" si="23"/>
        <v>236516.94120562373</v>
      </c>
      <c r="BH16" s="63">
        <f t="shared" si="23"/>
        <v>246222.61372807791</v>
      </c>
      <c r="BI16" s="63">
        <f t="shared" si="23"/>
        <v>244401.42155501246</v>
      </c>
      <c r="BJ16" s="63">
        <f t="shared" si="23"/>
        <v>232210.1853005772</v>
      </c>
      <c r="BK16" s="63">
        <f t="shared" si="23"/>
        <v>237595.74695577155</v>
      </c>
      <c r="BL16" s="63">
        <f t="shared" si="23"/>
        <v>224542.53117484244</v>
      </c>
      <c r="BM16" s="63">
        <f t="shared" si="23"/>
        <v>232573.55467794914</v>
      </c>
      <c r="BN16" s="63">
        <f t="shared" si="23"/>
        <v>233481.61981859029</v>
      </c>
      <c r="BO16" s="63">
        <f t="shared" si="23"/>
        <v>202419.04176614122</v>
      </c>
      <c r="BP16" s="63">
        <f t="shared" ref="BP16:EA16" si="24">BP14+BP15</f>
        <v>233610.25160941863</v>
      </c>
      <c r="BQ16" s="63">
        <f t="shared" si="24"/>
        <v>223541.49054813181</v>
      </c>
      <c r="BR16" s="63">
        <f t="shared" si="24"/>
        <v>234366.80661203541</v>
      </c>
      <c r="BS16" s="63">
        <f t="shared" si="24"/>
        <v>218932.62447193902</v>
      </c>
      <c r="BT16" s="63">
        <f t="shared" si="24"/>
        <v>225864.82639971338</v>
      </c>
      <c r="BU16" s="63">
        <f t="shared" si="24"/>
        <v>224793.53068763239</v>
      </c>
      <c r="BV16" s="63">
        <f t="shared" si="24"/>
        <v>213485.53935198957</v>
      </c>
      <c r="BW16" s="63">
        <f t="shared" si="24"/>
        <v>217040.88147439601</v>
      </c>
      <c r="BX16" s="63">
        <f t="shared" si="24"/>
        <v>205045.54297662541</v>
      </c>
      <c r="BY16" s="63">
        <f t="shared" si="24"/>
        <v>211126.42445979911</v>
      </c>
      <c r="BZ16" s="63">
        <f t="shared" si="24"/>
        <v>212097.43333962074</v>
      </c>
      <c r="CA16" s="63">
        <f t="shared" si="24"/>
        <v>193621.21065746169</v>
      </c>
      <c r="CB16" s="63">
        <f t="shared" si="24"/>
        <v>211084.71552912061</v>
      </c>
      <c r="CC16" s="63">
        <f t="shared" si="24"/>
        <v>202208.55358403473</v>
      </c>
      <c r="CD16" s="63">
        <f t="shared" si="24"/>
        <v>211951.48569138808</v>
      </c>
      <c r="CE16" s="63">
        <f t="shared" si="24"/>
        <v>193414.82844868922</v>
      </c>
      <c r="CF16" s="63">
        <f t="shared" si="24"/>
        <v>202833.23499828365</v>
      </c>
      <c r="CG16" s="63">
        <f t="shared" si="24"/>
        <v>198672.10809297062</v>
      </c>
      <c r="CH16" s="63">
        <f t="shared" si="24"/>
        <v>189164.27133824685</v>
      </c>
      <c r="CI16" s="63">
        <f t="shared" si="24"/>
        <v>190951.64815140818</v>
      </c>
      <c r="CJ16" s="63">
        <f t="shared" si="24"/>
        <v>180924.29045707063</v>
      </c>
      <c r="CK16" s="63">
        <f t="shared" si="24"/>
        <v>185381.53932038211</v>
      </c>
      <c r="CL16" s="63">
        <f t="shared" si="24"/>
        <v>186473.56490136709</v>
      </c>
      <c r="CM16" s="63">
        <f t="shared" si="24"/>
        <v>161861.98012363454</v>
      </c>
      <c r="CN16" s="63">
        <f t="shared" si="24"/>
        <v>186284.50493351495</v>
      </c>
      <c r="CO16" s="63">
        <f t="shared" si="24"/>
        <v>177326.99971694718</v>
      </c>
      <c r="CP16" s="63">
        <f t="shared" si="24"/>
        <v>185801.005046896</v>
      </c>
      <c r="CQ16" s="63">
        <f t="shared" si="24"/>
        <v>171801.55820898758</v>
      </c>
      <c r="CR16" s="63">
        <f t="shared" si="24"/>
        <v>178238.85427355373</v>
      </c>
      <c r="CS16" s="63">
        <f t="shared" si="24"/>
        <v>176291.63813571318</v>
      </c>
      <c r="CT16" s="63">
        <f t="shared" si="24"/>
        <v>167251.97503412658</v>
      </c>
      <c r="CU16" s="63">
        <f t="shared" si="24"/>
        <v>169559.90627195314</v>
      </c>
      <c r="CV16" s="63">
        <f t="shared" si="24"/>
        <v>158798.73937536945</v>
      </c>
      <c r="CW16" s="63">
        <f t="shared" si="24"/>
        <v>165999.01109695926</v>
      </c>
      <c r="CX16" s="63">
        <f t="shared" si="24"/>
        <v>133510.57605657208</v>
      </c>
      <c r="CY16" s="63">
        <f t="shared" si="24"/>
        <v>114287.58333836281</v>
      </c>
      <c r="CZ16" s="63">
        <f t="shared" si="24"/>
        <v>133448.27784559675</v>
      </c>
      <c r="DA16" s="63">
        <f t="shared" si="24"/>
        <v>125675.52060086378</v>
      </c>
      <c r="DB16" s="63">
        <f t="shared" si="24"/>
        <v>131820.73073990189</v>
      </c>
      <c r="DC16" s="63">
        <f t="shared" si="24"/>
        <v>124615.72634196533</v>
      </c>
      <c r="DD16" s="63">
        <f t="shared" si="24"/>
        <v>126808.18459619567</v>
      </c>
      <c r="DE16" s="63">
        <f t="shared" si="24"/>
        <v>122339.48731791407</v>
      </c>
      <c r="DF16" s="63">
        <f t="shared" si="24"/>
        <v>114979.18850060183</v>
      </c>
      <c r="DG16" s="63">
        <f t="shared" si="24"/>
        <v>119788.73841940139</v>
      </c>
      <c r="DH16" s="63">
        <f t="shared" si="24"/>
        <v>108602.37826008796</v>
      </c>
      <c r="DI16" s="63">
        <f t="shared" si="24"/>
        <v>103564.02036053597</v>
      </c>
      <c r="DJ16" s="63">
        <f t="shared" si="24"/>
        <v>112205.84687191449</v>
      </c>
      <c r="DK16" s="63">
        <f t="shared" si="24"/>
        <v>101701.22747653541</v>
      </c>
      <c r="DL16" s="63">
        <f t="shared" si="24"/>
        <v>114724.18986174017</v>
      </c>
      <c r="DM16" s="63">
        <f t="shared" si="24"/>
        <v>106262.22241827086</v>
      </c>
      <c r="DN16" s="63">
        <f t="shared" si="24"/>
        <v>111179.76707381519</v>
      </c>
      <c r="DO16" s="63">
        <f t="shared" si="24"/>
        <v>101027.33635696434</v>
      </c>
      <c r="DP16" s="63">
        <f t="shared" si="24"/>
        <v>105666.12510698507</v>
      </c>
      <c r="DQ16" s="63">
        <f t="shared" si="24"/>
        <v>102902.53819709778</v>
      </c>
      <c r="DR16" s="63">
        <f t="shared" si="24"/>
        <v>95830.547205511262</v>
      </c>
      <c r="DS16" s="63">
        <f t="shared" si="24"/>
        <v>155513.3798605974</v>
      </c>
      <c r="DT16" s="63">
        <f t="shared" si="24"/>
        <v>89467.715195736862</v>
      </c>
      <c r="DU16" s="63">
        <f t="shared" si="24"/>
        <v>88643.180746859798</v>
      </c>
      <c r="DV16" s="63">
        <f t="shared" si="24"/>
        <v>89128.947105916101</v>
      </c>
      <c r="DW16" s="63">
        <f t="shared" si="24"/>
        <v>80612.470330173892</v>
      </c>
      <c r="DX16" s="63">
        <f t="shared" si="24"/>
        <v>87323.119523072994</v>
      </c>
      <c r="DY16" s="63">
        <f t="shared" si="24"/>
        <v>83239.198014892361</v>
      </c>
      <c r="DZ16" s="63">
        <f t="shared" si="24"/>
        <v>83053.438620924309</v>
      </c>
      <c r="EA16" s="63">
        <f t="shared" si="24"/>
        <v>82087.66929249042</v>
      </c>
      <c r="EB16" s="63">
        <f t="shared" ref="EB16:GM16" si="25">EB14+EB15</f>
        <v>78252.536352010604</v>
      </c>
      <c r="EC16" s="63">
        <f t="shared" si="25"/>
        <v>75556.395768800139</v>
      </c>
      <c r="ED16" s="63">
        <f t="shared" si="25"/>
        <v>74220.112997264412</v>
      </c>
      <c r="EE16" s="63">
        <f t="shared" si="25"/>
        <v>72995.908472271083</v>
      </c>
      <c r="EF16" s="63">
        <f t="shared" si="25"/>
        <v>66662.637020131864</v>
      </c>
      <c r="EG16" s="63">
        <f t="shared" si="25"/>
        <v>65861.068777842913</v>
      </c>
      <c r="EH16" s="63">
        <f t="shared" si="25"/>
        <v>62577.310534977303</v>
      </c>
      <c r="EI16" s="63">
        <f t="shared" si="25"/>
        <v>62290.63006272661</v>
      </c>
      <c r="EJ16" s="63">
        <f t="shared" si="25"/>
        <v>62448.471747805757</v>
      </c>
      <c r="EK16" s="63">
        <f t="shared" si="25"/>
        <v>60187.739177487441</v>
      </c>
      <c r="EL16" s="63">
        <f t="shared" si="25"/>
        <v>59955.907161587114</v>
      </c>
      <c r="EM16" s="63">
        <f t="shared" si="25"/>
        <v>59082.358399379256</v>
      </c>
      <c r="EN16" s="63">
        <f t="shared" si="25"/>
        <v>55844.096819776387</v>
      </c>
      <c r="EO16" s="63">
        <f t="shared" si="25"/>
        <v>53626.429098826593</v>
      </c>
      <c r="EP16" s="63">
        <f t="shared" si="25"/>
        <v>52518.334704889596</v>
      </c>
      <c r="EQ16" s="63">
        <f t="shared" si="25"/>
        <v>51490.409854512167</v>
      </c>
      <c r="ER16" s="63">
        <f t="shared" si="25"/>
        <v>46399.126574584829</v>
      </c>
      <c r="ES16" s="63">
        <f t="shared" si="25"/>
        <v>45679.381137032055</v>
      </c>
      <c r="ET16" s="63">
        <f t="shared" si="25"/>
        <v>42933.722732642767</v>
      </c>
      <c r="EU16" s="63">
        <f t="shared" si="25"/>
        <v>42555.504514258449</v>
      </c>
      <c r="EV16" s="63">
        <f t="shared" si="25"/>
        <v>42559.742084904741</v>
      </c>
      <c r="EW16" s="63">
        <f t="shared" si="25"/>
        <v>40438.792105988374</v>
      </c>
      <c r="EX16" s="63">
        <f t="shared" si="25"/>
        <v>40096.732698481974</v>
      </c>
      <c r="EY16" s="63">
        <f t="shared" si="25"/>
        <v>39190.653978112357</v>
      </c>
      <c r="EZ16" s="63">
        <f t="shared" si="25"/>
        <v>36146.707174037387</v>
      </c>
      <c r="FA16" s="63">
        <f t="shared" si="25"/>
        <v>34034.004683912695</v>
      </c>
      <c r="FB16" s="63">
        <f t="shared" si="25"/>
        <v>32924.962317489328</v>
      </c>
      <c r="FC16" s="63">
        <f t="shared" si="25"/>
        <v>31889.979301270778</v>
      </c>
      <c r="FD16" s="63">
        <f t="shared" si="25"/>
        <v>27217.84664487706</v>
      </c>
      <c r="FE16" s="63">
        <f t="shared" si="25"/>
        <v>26427.653698603168</v>
      </c>
      <c r="FF16" s="63">
        <f t="shared" si="25"/>
        <v>23818.944692543799</v>
      </c>
      <c r="FG16" s="63">
        <f t="shared" si="25"/>
        <v>23428.932285627572</v>
      </c>
      <c r="FH16" s="63">
        <f t="shared" si="25"/>
        <v>23356.769552365571</v>
      </c>
      <c r="FI16" s="63">
        <f t="shared" si="25"/>
        <v>21572.245709155341</v>
      </c>
      <c r="FJ16" s="63">
        <f t="shared" si="25"/>
        <v>21290.280631425161</v>
      </c>
      <c r="FK16" s="63">
        <f t="shared" si="25"/>
        <v>20607.551544748185</v>
      </c>
      <c r="FL16" s="63">
        <f t="shared" si="25"/>
        <v>18440.099289032045</v>
      </c>
      <c r="FM16" s="63">
        <f t="shared" si="25"/>
        <v>16902.406052291102</v>
      </c>
      <c r="FN16" s="63">
        <f t="shared" si="25"/>
        <v>16043.019058384265</v>
      </c>
      <c r="FO16" s="63">
        <f t="shared" si="25"/>
        <v>15224.631004261535</v>
      </c>
      <c r="FP16" s="63">
        <f t="shared" si="25"/>
        <v>11826.878751970828</v>
      </c>
      <c r="FQ16" s="63">
        <f t="shared" si="25"/>
        <v>11192.096034551156</v>
      </c>
      <c r="FR16" s="63">
        <f t="shared" si="25"/>
        <v>9251.6769495505341</v>
      </c>
      <c r="FS16" s="63">
        <f t="shared" si="25"/>
        <v>8872.9242019219419</v>
      </c>
      <c r="FT16" s="63">
        <f t="shared" si="25"/>
        <v>8649.0250344114611</v>
      </c>
      <c r="FU16" s="63">
        <f t="shared" si="25"/>
        <v>7086.2261004427864</v>
      </c>
      <c r="FV16" s="63">
        <f t="shared" si="25"/>
        <v>6710.2257862367178</v>
      </c>
      <c r="FW16" s="63">
        <f t="shared" si="25"/>
        <v>5957.8752457042028</v>
      </c>
      <c r="FX16" s="63">
        <f t="shared" si="25"/>
        <v>3854.4098239153896</v>
      </c>
      <c r="FY16" s="63">
        <f t="shared" si="25"/>
        <v>2877.9783194125425</v>
      </c>
      <c r="FZ16" s="63">
        <f t="shared" si="25"/>
        <v>2626.5596969050912</v>
      </c>
      <c r="GA16" s="63">
        <f t="shared" si="25"/>
        <v>2474.4266321850928</v>
      </c>
      <c r="GB16" s="63">
        <f t="shared" si="25"/>
        <v>1638.7287659896062</v>
      </c>
      <c r="GC16" s="63">
        <f t="shared" si="25"/>
        <v>1525.3718985465343</v>
      </c>
      <c r="GD16" s="63">
        <f t="shared" si="25"/>
        <v>1099.5513014515554</v>
      </c>
      <c r="GE16" s="63">
        <f t="shared" si="25"/>
        <v>1091.9622900187233</v>
      </c>
      <c r="GF16" s="63">
        <f t="shared" si="25"/>
        <v>1089.5236265729473</v>
      </c>
      <c r="GG16" s="63">
        <f t="shared" si="25"/>
        <v>924.75682062591954</v>
      </c>
      <c r="GH16" s="63">
        <f t="shared" si="25"/>
        <v>897.38693501641308</v>
      </c>
      <c r="GI16" s="63">
        <f t="shared" si="25"/>
        <v>837.90836423517237</v>
      </c>
      <c r="GJ16" s="63">
        <f t="shared" si="25"/>
        <v>-222.60914664587258</v>
      </c>
      <c r="GK16" s="63">
        <f t="shared" si="25"/>
        <v>6.7577604136400335</v>
      </c>
      <c r="GL16" s="63">
        <f t="shared" si="25"/>
        <v>6.4318506603906869</v>
      </c>
      <c r="GM16" s="63">
        <f t="shared" si="25"/>
        <v>6.4318506603907535</v>
      </c>
      <c r="GN16" s="63">
        <f t="shared" ref="GN16:HW16" si="26">GN14+GN15</f>
        <v>0</v>
      </c>
      <c r="GO16" s="63">
        <f t="shared" si="26"/>
        <v>0</v>
      </c>
      <c r="GP16" s="63">
        <f t="shared" si="26"/>
        <v>0</v>
      </c>
      <c r="GQ16" s="63">
        <f t="shared" si="26"/>
        <v>0</v>
      </c>
      <c r="GR16" s="63">
        <f t="shared" si="26"/>
        <v>0</v>
      </c>
      <c r="GS16" s="63">
        <f t="shared" si="26"/>
        <v>0</v>
      </c>
      <c r="GT16" s="63">
        <f t="shared" si="26"/>
        <v>0</v>
      </c>
      <c r="GU16" s="63">
        <f t="shared" si="26"/>
        <v>0</v>
      </c>
      <c r="GV16" s="63">
        <f t="shared" si="26"/>
        <v>0</v>
      </c>
      <c r="GW16" s="63">
        <f t="shared" si="26"/>
        <v>0</v>
      </c>
      <c r="GX16" s="63">
        <f t="shared" si="26"/>
        <v>0</v>
      </c>
      <c r="GY16" s="63">
        <f t="shared" si="26"/>
        <v>0</v>
      </c>
      <c r="GZ16" s="63">
        <f t="shared" si="26"/>
        <v>0</v>
      </c>
      <c r="HA16" s="63">
        <f t="shared" si="26"/>
        <v>0</v>
      </c>
      <c r="HB16" s="63">
        <f t="shared" si="26"/>
        <v>0</v>
      </c>
      <c r="HC16" s="63">
        <f t="shared" si="26"/>
        <v>0</v>
      </c>
      <c r="HD16" s="63">
        <f t="shared" si="26"/>
        <v>0</v>
      </c>
      <c r="HE16" s="63">
        <f t="shared" si="26"/>
        <v>0</v>
      </c>
      <c r="HF16" s="63">
        <f t="shared" si="26"/>
        <v>0</v>
      </c>
      <c r="HG16" s="63">
        <f t="shared" si="26"/>
        <v>0</v>
      </c>
      <c r="HH16" s="63">
        <f t="shared" si="26"/>
        <v>0</v>
      </c>
      <c r="HI16" s="63">
        <f t="shared" si="26"/>
        <v>0</v>
      </c>
      <c r="HJ16" s="63">
        <f t="shared" si="26"/>
        <v>0</v>
      </c>
      <c r="HK16" s="63">
        <f t="shared" si="26"/>
        <v>0</v>
      </c>
      <c r="HL16" s="63">
        <f t="shared" si="26"/>
        <v>0</v>
      </c>
      <c r="HM16" s="63">
        <f t="shared" si="26"/>
        <v>0</v>
      </c>
      <c r="HN16" s="63">
        <f t="shared" si="26"/>
        <v>0</v>
      </c>
      <c r="HO16" s="63">
        <f t="shared" si="26"/>
        <v>0</v>
      </c>
      <c r="HP16" s="63">
        <f t="shared" si="26"/>
        <v>0</v>
      </c>
      <c r="HQ16" s="63">
        <f t="shared" si="26"/>
        <v>0</v>
      </c>
      <c r="HR16" s="63">
        <f t="shared" si="26"/>
        <v>0</v>
      </c>
      <c r="HS16" s="63">
        <f t="shared" si="26"/>
        <v>0</v>
      </c>
      <c r="HT16" s="63">
        <f t="shared" si="26"/>
        <v>0</v>
      </c>
      <c r="HU16" s="63">
        <f t="shared" si="26"/>
        <v>0</v>
      </c>
      <c r="HV16" s="63">
        <f t="shared" si="26"/>
        <v>0</v>
      </c>
      <c r="HW16" s="63">
        <f t="shared" si="26"/>
        <v>0</v>
      </c>
      <c r="HX16" s="63"/>
      <c r="HY16" s="63">
        <f t="shared" si="5"/>
        <v>570230.35082805436</v>
      </c>
      <c r="HZ16" s="63">
        <f t="shared" si="5"/>
        <v>3115587.3071612539</v>
      </c>
      <c r="IA16" s="63">
        <f t="shared" si="5"/>
        <v>3417364.1351841446</v>
      </c>
      <c r="IB16" s="63">
        <f t="shared" si="5"/>
        <v>3349374.2264434132</v>
      </c>
      <c r="IC16" s="63">
        <f t="shared" si="5"/>
        <v>3116736.8050307352</v>
      </c>
      <c r="ID16" s="63">
        <f t="shared" si="5"/>
        <v>2881094.0525568589</v>
      </c>
      <c r="IE16" s="63">
        <f t="shared" si="5"/>
        <v>2643708.5801764121</v>
      </c>
      <c r="IF16" s="63">
        <f t="shared" si="5"/>
        <v>2372305.3196086776</v>
      </c>
      <c r="IG16" s="63">
        <f t="shared" si="5"/>
        <v>2085689.7371190228</v>
      </c>
      <c r="IH16" s="63">
        <f t="shared" si="5"/>
        <v>1459440.4123779996</v>
      </c>
      <c r="II16" s="63">
        <f t="shared" si="6"/>
        <v>1285124.0763720288</v>
      </c>
      <c r="IJ16" s="63">
        <f t="shared" si="6"/>
        <v>938993.50227579102</v>
      </c>
      <c r="IK16" s="63">
        <f t="shared" si="6"/>
        <v>672100.19527358515</v>
      </c>
      <c r="IL16" s="63">
        <f t="shared" si="6"/>
        <v>436416.30193457904</v>
      </c>
      <c r="IM16" s="63">
        <f t="shared" si="6"/>
        <v>223703.85460635653</v>
      </c>
      <c r="IN16" s="63">
        <f t="shared" si="6"/>
        <v>61525.428455221889</v>
      </c>
      <c r="IO16" s="63">
        <f t="shared" si="6"/>
        <v>5738.1016530092793</v>
      </c>
      <c r="IP16" s="63">
        <f t="shared" si="6"/>
        <v>0</v>
      </c>
      <c r="IQ16" s="63">
        <f t="shared" si="6"/>
        <v>0</v>
      </c>
      <c r="IR16" s="63">
        <f t="shared" si="6"/>
        <v>0</v>
      </c>
    </row>
    <row r="17" spans="1:252" ht="15" x14ac:dyDescent="0.35">
      <c r="B17" s="19"/>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row>
    <row r="19" spans="1:252" x14ac:dyDescent="0.2">
      <c r="B19" s="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Y19" s="4"/>
      <c r="HZ19" s="4"/>
      <c r="IA19" s="4"/>
      <c r="IB19" s="4"/>
      <c r="IC19" s="4"/>
      <c r="ID19" s="4"/>
      <c r="IE19" s="4"/>
      <c r="IF19" s="4"/>
      <c r="IG19" s="4"/>
      <c r="IH19" s="4"/>
      <c r="II19" s="4"/>
      <c r="IJ19" s="4"/>
      <c r="IK19" s="4"/>
      <c r="IL19" s="4"/>
      <c r="IM19" s="4"/>
      <c r="IN19" s="4"/>
      <c r="IO19" s="4"/>
      <c r="IP19" s="4"/>
      <c r="IQ19" s="4"/>
      <c r="IR19" s="4"/>
    </row>
    <row r="20" spans="1:252" x14ac:dyDescent="0.2">
      <c r="A20" s="35" t="s">
        <v>29</v>
      </c>
      <c r="B20" s="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row>
    <row r="21" spans="1:252" x14ac:dyDescent="0.2">
      <c r="B21" s="24" t="s">
        <v>30</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row>
    <row r="22" spans="1:252" x14ac:dyDescent="0.2">
      <c r="B22" s="125" t="s">
        <v>211</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row>
    <row r="23" spans="1:252" x14ac:dyDescent="0.2">
      <c r="B23" s="127" t="s">
        <v>212</v>
      </c>
      <c r="D23" s="126">
        <f>SUMIF(RevReqDetR!$B$12:$B$264,D$1,RevReqDetR!$AX$12:$AX$264)</f>
        <v>0</v>
      </c>
      <c r="E23" s="126">
        <f>SUMIF(RevReqDetR!$B$12:$B$264,E$1,RevReqDetR!$AX$12:$AX$264)</f>
        <v>0</v>
      </c>
      <c r="F23" s="126">
        <f>SUMIF(RevReqDetR!$B$12:$B$264,F$1,RevReqDetR!$AX$12:$AX$264)</f>
        <v>0</v>
      </c>
      <c r="G23" s="126">
        <f>SUMIF(RevReqDetR!$B$12:$B$264,G$1,RevReqDetR!$AX$12:$AX$264)</f>
        <v>0</v>
      </c>
      <c r="H23" s="126">
        <f>SUMIF(RevReqDetR!$B$12:$B$264,H$1,RevReqDetR!$AX$12:$AX$264)</f>
        <v>0</v>
      </c>
      <c r="I23" s="126">
        <f>SUMIF(RevReqDetR!$B$12:$B$264,I$1,RevReqDetR!$AX$12:$AX$264)</f>
        <v>0</v>
      </c>
      <c r="J23" s="126">
        <f>SUMIF(RevReqDetR!$B$12:$B$264,J$1,RevReqDetR!$AX$12:$AX$264)</f>
        <v>0</v>
      </c>
      <c r="K23" s="126">
        <f>SUMIF(RevReqDetR!$B$12:$B$264,K$1,RevReqDetR!$AX$12:$AX$264)</f>
        <v>0</v>
      </c>
      <c r="L23" s="126">
        <f>SUMIF(RevReqDetR!$B$12:$B$264,L$1,RevReqDetR!$AX$12:$AX$264)</f>
        <v>0</v>
      </c>
      <c r="M23" s="126">
        <f>SUMIF(RevReqDetR!$B$12:$B$264,M$1,RevReqDetR!$AX$12:$AX$264)</f>
        <v>0</v>
      </c>
      <c r="N23" s="126">
        <f>SUMIF(RevReqDetR!$B$12:$B$264,N$1,RevReqDetR!$AX$12:$AX$264)</f>
        <v>0</v>
      </c>
      <c r="O23" s="126">
        <f>SUMIF(RevReqDetR!$B$12:$B$264,O$1,RevReqDetR!$AX$12:$AX$264)</f>
        <v>0</v>
      </c>
      <c r="P23" s="126">
        <f>SUMIF(RevReqDetR!$B$12:$B$264,P$1,RevReqDetR!$AX$12:$AX$264)</f>
        <v>0</v>
      </c>
      <c r="Q23" s="126">
        <f>SUMIF(RevReqDetR!$B$12:$B$264,Q$1,RevReqDetR!$AX$12:$AX$264)</f>
        <v>0</v>
      </c>
      <c r="R23" s="126">
        <f>SUMIF(RevReqDetR!$B$12:$B$264,R$1,RevReqDetR!$AX$12:$AX$264)</f>
        <v>149170.57000000007</v>
      </c>
      <c r="S23" s="126">
        <f>SUMIF(RevReqDetR!$B$12:$B$264,S$1,RevReqDetR!$AX$12:$AX$264)</f>
        <v>318126.01</v>
      </c>
      <c r="T23" s="126">
        <f>SUMIF(RevReqDetR!$B$12:$B$264,T$1,RevReqDetR!$AX$12:$AX$264)</f>
        <v>362211.83999999991</v>
      </c>
      <c r="U23" s="126">
        <f>SUMIF(RevReqDetR!$B$12:$B$264,U$1,RevReqDetR!$AX$12:$AX$264)</f>
        <v>0</v>
      </c>
      <c r="V23" s="126">
        <f>SUMIF(RevReqDetR!$B$12:$B$264,V$1,RevReqDetR!$AX$12:$AX$264)</f>
        <v>0</v>
      </c>
      <c r="W23" s="126">
        <f>SUMIF(RevReqDetR!$B$12:$B$264,W$1,RevReqDetR!$AX$12:$AX$264)</f>
        <v>0</v>
      </c>
      <c r="X23" s="126">
        <f>SUMIF(RevReqDetR!$B$12:$B$264,X$1,RevReqDetR!$AX$12:$AX$264)</f>
        <v>0</v>
      </c>
      <c r="Y23" s="126">
        <f>SUMIF(RevReqDetR!$B$12:$B$264,Y$1,RevReqDetR!$AX$12:$AX$264)</f>
        <v>0</v>
      </c>
      <c r="Z23" s="126">
        <f>SUMIF(RevReqDetR!$B$12:$B$264,Z$1,RevReqDetR!$AX$12:$AX$264)</f>
        <v>0</v>
      </c>
      <c r="AA23" s="126">
        <f>SUMIF(RevReqDetR!$B$12:$B$264,AA$1,RevReqDetR!$AX$12:$AX$264)</f>
        <v>0</v>
      </c>
      <c r="AB23" s="126">
        <f>SUMIF(RevReqDetR!$B$12:$B$264,AB$1,RevReqDetR!$AX$12:$AX$264)</f>
        <v>0</v>
      </c>
      <c r="AC23" s="126">
        <f>SUMIF(RevReqDetR!$B$12:$B$264,AC$1,RevReqDetR!$AX$12:$AX$264)</f>
        <v>44062.189999999944</v>
      </c>
      <c r="AD23" s="126">
        <f>SUMIF(RevReqDetR!$B$12:$B$264,AD$1,RevReqDetR!$AX$12:$AX$264)</f>
        <v>58065.169999999925</v>
      </c>
      <c r="AE23" s="126">
        <f>SUMIF(RevReqDetR!$B$12:$B$264,AE$1,RevReqDetR!$AX$12:$AX$264)</f>
        <v>0</v>
      </c>
      <c r="AF23" s="126">
        <f>SUMIF(RevReqDetR!$B$12:$B$264,AF$1,RevReqDetR!$AX$12:$AX$264)</f>
        <v>0</v>
      </c>
      <c r="AG23" s="126">
        <f>SUMIF(RevReqDetR!$B$12:$B$264,AG$1,RevReqDetR!$AX$12:$AX$264)</f>
        <v>0</v>
      </c>
      <c r="AH23" s="126">
        <f>SUMIF(RevReqDetR!$B$12:$B$264,AH$1,RevReqDetR!$AX$12:$AX$264)</f>
        <v>0</v>
      </c>
      <c r="AI23" s="126">
        <f>SUMIF(RevReqDetR!$B$12:$B$264,AI$1,RevReqDetR!$AX$12:$AX$264)</f>
        <v>0</v>
      </c>
      <c r="AJ23" s="126">
        <f>SUMIF(RevReqDetR!$B$12:$B$264,AJ$1,RevReqDetR!$AX$12:$AX$264)</f>
        <v>0</v>
      </c>
      <c r="AK23" s="126">
        <f>SUMIF(RevReqDetR!$B$12:$B$264,AK$1,RevReqDetR!$AX$12:$AX$264)</f>
        <v>0</v>
      </c>
      <c r="AL23" s="126">
        <f>SUMIF(RevReqDetR!$B$12:$B$264,AL$1,RevReqDetR!$AX$12:$AX$264)</f>
        <v>0</v>
      </c>
      <c r="AM23" s="126">
        <f>SUMIF(RevReqDetR!$B$12:$B$264,AM$1,RevReqDetR!$AX$12:$AX$264)</f>
        <v>0</v>
      </c>
      <c r="AN23" s="126">
        <f>SUMIF(RevReqDetR!$B$12:$B$264,AN$1,RevReqDetR!$AX$12:$AX$264)</f>
        <v>0</v>
      </c>
      <c r="AO23" s="126">
        <f>SUMIF(RevReqDetR!$B$12:$B$264,AO$1,RevReqDetR!$AX$12:$AX$264)</f>
        <v>146939.90999999992</v>
      </c>
      <c r="AP23" s="126">
        <f>SUMIF(RevReqDetR!$B$12:$B$264,AP$1,RevReqDetR!$AX$12:$AX$264)</f>
        <v>375004.83999999985</v>
      </c>
      <c r="AQ23" s="126">
        <f>SUMIF(RevReqDetR!$B$12:$B$264,AQ$1,RevReqDetR!$AX$12:$AX$264)</f>
        <v>493820.89999999991</v>
      </c>
      <c r="AR23" s="126">
        <f>SUMIF(RevReqDetR!$B$12:$B$264,AR$1,RevReqDetR!$AX$12:$AX$264)</f>
        <v>599891.58999999985</v>
      </c>
      <c r="AS23" s="126">
        <f>SUMIF(RevReqDetR!$B$12:$B$264,AS$1,RevReqDetR!$AX$12:$AX$264)</f>
        <v>79944.35999999987</v>
      </c>
      <c r="AT23" s="126">
        <f>SUMIF(RevReqDetR!$B$12:$B$264,AT$1,RevReqDetR!$AX$12:$AX$264)</f>
        <v>0</v>
      </c>
      <c r="AU23" s="126">
        <f>SUMIF(RevReqDetR!$B$12:$B$264,AU$1,RevReqDetR!$AX$12:$AX$264)</f>
        <v>0</v>
      </c>
      <c r="AV23" s="126">
        <f>SUMIF(RevReqDetR!$B$12:$B$264,AV$1,RevReqDetR!$AX$12:$AX$264)</f>
        <v>0</v>
      </c>
      <c r="AW23" s="126">
        <f>SUMIF(RevReqDetR!$B$12:$B$264,AW$1,RevReqDetR!$AX$12:$AX$264)</f>
        <v>0</v>
      </c>
      <c r="AX23" s="126">
        <f>SUMIF(RevReqDetR!$B$12:$B$264,AX$1,RevReqDetR!$AX$12:$AX$264)</f>
        <v>0</v>
      </c>
      <c r="AY23" s="126">
        <f>SUMIF(RevReqDetR!$B$12:$B$264,AY$1,RevReqDetR!$AX$12:$AX$264)</f>
        <v>0</v>
      </c>
      <c r="AZ23" s="126">
        <f>SUMIF(RevReqDetR!$B$12:$B$264,AZ$1,RevReqDetR!$AX$12:$AX$264)</f>
        <v>0</v>
      </c>
      <c r="BA23" s="126">
        <f>SUMIF(RevReqDetR!$B$12:$B$264,BA$1,RevReqDetR!$AX$12:$AX$264)</f>
        <v>0</v>
      </c>
      <c r="BB23" s="126">
        <f>SUMIF(RevReqDetR!$B$12:$B$264,BB$1,RevReqDetR!$AX$12:$AX$264)</f>
        <v>283545.57999999996</v>
      </c>
      <c r="BC23" s="126">
        <f>SUMIF(RevReqDetR!$B$12:$B$264,BC$1,RevReqDetR!$AX$12:$AX$264)</f>
        <v>441339.29000000004</v>
      </c>
      <c r="BD23" s="126">
        <f>SUMIF(RevReqDetR!$B$12:$B$264,BD$1,RevReqDetR!$AX$12:$AX$264)</f>
        <v>613425.88</v>
      </c>
      <c r="BE23" s="126">
        <f>SUMIF(RevReqDetR!$B$12:$B$264,BE$1,RevReqDetR!$AX$12:$AX$264)</f>
        <v>95829.240000000165</v>
      </c>
      <c r="BF23" s="126">
        <f>SUMIF(RevReqDetR!$B$12:$B$264,BF$1,RevReqDetR!$AX$12:$AX$264)</f>
        <v>0</v>
      </c>
      <c r="BG23" s="126">
        <f>SUMIF(RevReqDetR!$B$12:$B$264,BG$1,RevReqDetR!$AX$12:$AX$264)</f>
        <v>0</v>
      </c>
      <c r="BH23" s="126">
        <f>SUMIF(RevReqDetR!$B$12:$B$264,BH$1,RevReqDetR!$AX$12:$AX$264)</f>
        <v>0</v>
      </c>
      <c r="BI23" s="126">
        <f>SUMIF(RevReqDetR!$B$12:$B$264,BI$1,RevReqDetR!$AX$12:$AX$264)</f>
        <v>0</v>
      </c>
      <c r="BJ23" s="126">
        <f>SUMIF(RevReqDetR!$B$12:$B$264,BJ$1,RevReqDetR!$AX$12:$AX$264)</f>
        <v>0</v>
      </c>
      <c r="BK23" s="126">
        <f>SUMIF(RevReqDetR!$B$12:$B$264,BK$1,RevReqDetR!$AX$12:$AX$264)</f>
        <v>0</v>
      </c>
      <c r="BL23" s="126">
        <f>SUMIF(RevReqDetR!$B$12:$B$264,BL$1,RevReqDetR!$AX$12:$AX$264)</f>
        <v>0</v>
      </c>
      <c r="BM23" s="126">
        <f>SUMIF(RevReqDetR!$B$12:$B$264,BM$1,RevReqDetR!$AX$12:$AX$264)</f>
        <v>7080.9500000000562</v>
      </c>
      <c r="BN23" s="126">
        <f>SUMIF(RevReqDetR!$B$12:$B$264,BN$1,RevReqDetR!$AX$12:$AX$264)</f>
        <v>60338.730000000098</v>
      </c>
      <c r="BO23" s="126">
        <f>SUMIF(RevReqDetR!$B$12:$B$264,BO$1,RevReqDetR!$AX$12:$AX$264)</f>
        <v>117981.40000000014</v>
      </c>
      <c r="BP23" s="126">
        <f>SUMIF(RevReqDetR!$B$12:$B$264,BP$1,RevReqDetR!$AX$12:$AX$264)</f>
        <v>233973.54000000015</v>
      </c>
      <c r="BQ23" s="126">
        <f>SUMIF(RevReqDetR!$B$12:$B$264,BQ$1,RevReqDetR!$AX$12:$AX$264)</f>
        <v>0</v>
      </c>
      <c r="BR23" s="126">
        <f>SUMIF(RevReqDetR!$B$12:$B$264,BR$1,RevReqDetR!$AX$12:$AX$264)</f>
        <v>0</v>
      </c>
      <c r="BS23" s="126">
        <f>SUMIF(RevReqDetR!$B$12:$B$264,BS$1,RevReqDetR!$AX$12:$AX$264)</f>
        <v>0</v>
      </c>
      <c r="BT23" s="126">
        <f>SUMIF(RevReqDetR!$B$12:$B$264,BT$1,RevReqDetR!$AX$12:$AX$264)</f>
        <v>0</v>
      </c>
      <c r="BU23" s="126">
        <f>SUMIF(RevReqDetR!$B$12:$B$264,BU$1,RevReqDetR!$AX$12:$AX$264)</f>
        <v>0</v>
      </c>
      <c r="BV23" s="126">
        <f>SUMIF(RevReqDetR!$B$12:$B$264,BV$1,RevReqDetR!$AX$12:$AX$264)</f>
        <v>0</v>
      </c>
      <c r="BW23" s="126">
        <f>SUMIF(RevReqDetR!$B$12:$B$264,BW$1,RevReqDetR!$AX$12:$AX$264)</f>
        <v>0</v>
      </c>
      <c r="BX23" s="126">
        <f>SUMIF(RevReqDetR!$B$12:$B$264,BX$1,RevReqDetR!$AX$12:$AX$264)</f>
        <v>0</v>
      </c>
      <c r="BY23" s="126">
        <f>SUMIF(RevReqDetR!$B$12:$B$264,BY$1,RevReqDetR!$AX$12:$AX$264)</f>
        <v>0</v>
      </c>
      <c r="BZ23" s="126">
        <f>SUMIF(RevReqDetR!$B$12:$B$264,BZ$1,RevReqDetR!$AX$12:$AX$264)</f>
        <v>124467.88</v>
      </c>
      <c r="CA23" s="126">
        <f>SUMIF(RevReqDetR!$B$12:$B$264,CA$1,RevReqDetR!$AX$12:$AX$264)</f>
        <v>6589.9799999999377</v>
      </c>
      <c r="CB23" s="126">
        <f>SUMIF(RevReqDetR!$B$12:$B$264,CB$1,RevReqDetR!$AX$12:$AX$264)</f>
        <v>0</v>
      </c>
      <c r="CC23" s="126">
        <f>SUMIF(RevReqDetR!$B$12:$B$264,CC$1,RevReqDetR!$AX$12:$AX$264)</f>
        <v>0</v>
      </c>
      <c r="CD23" s="126">
        <f>SUMIF(RevReqDetR!$B$12:$B$264,CD$1,RevReqDetR!$AX$12:$AX$264)</f>
        <v>0</v>
      </c>
      <c r="CE23" s="126">
        <f>SUMIF(RevReqDetR!$B$12:$B$264,CE$1,RevReqDetR!$AX$12:$AX$264)</f>
        <v>0</v>
      </c>
      <c r="CF23" s="126">
        <f>SUMIF(RevReqDetR!$B$12:$B$264,CF$1,RevReqDetR!$AX$12:$AX$264)</f>
        <v>0</v>
      </c>
      <c r="CG23" s="126">
        <f>SUMIF(RevReqDetR!$B$12:$B$264,CG$1,RevReqDetR!$AX$12:$AX$264)</f>
        <v>0</v>
      </c>
      <c r="CH23" s="126">
        <f>SUMIF(RevReqDetR!$B$12:$B$264,CH$1,RevReqDetR!$AX$12:$AX$264)</f>
        <v>0</v>
      </c>
      <c r="CI23" s="126">
        <f>SUMIF(RevReqDetR!$B$12:$B$264,CI$1,RevReqDetR!$AX$12:$AX$264)</f>
        <v>0</v>
      </c>
      <c r="CJ23" s="126">
        <f>SUMIF(RevReqDetR!$B$12:$B$264,CJ$1,RevReqDetR!$AX$12:$AX$264)</f>
        <v>0</v>
      </c>
      <c r="CK23" s="126">
        <f>SUMIF(RevReqDetR!$B$12:$B$264,CK$1,RevReqDetR!$AX$12:$AX$264)</f>
        <v>0</v>
      </c>
      <c r="CL23" s="126">
        <f>SUMIF(RevReqDetR!$B$12:$B$264,CL$1,RevReqDetR!$AX$12:$AX$264)</f>
        <v>13493.309999999998</v>
      </c>
      <c r="CM23" s="126">
        <f>SUMIF(RevReqDetR!$B$12:$B$264,CM$1,RevReqDetR!$AX$12:$AX$264)</f>
        <v>50404.049999999988</v>
      </c>
      <c r="CN23" s="126">
        <f>SUMIF(RevReqDetR!$B$12:$B$264,CN$1,RevReqDetR!$AX$12:$AX$264)</f>
        <v>0</v>
      </c>
      <c r="CO23" s="126">
        <f>SUMIF(RevReqDetR!$B$12:$B$264,CO$1,RevReqDetR!$AX$12:$AX$264)</f>
        <v>0</v>
      </c>
      <c r="CP23" s="126">
        <f>SUMIF(RevReqDetR!$B$12:$B$264,CP$1,RevReqDetR!$AX$12:$AX$264)</f>
        <v>0</v>
      </c>
      <c r="CQ23" s="126">
        <f>SUMIF(RevReqDetR!$B$12:$B$264,CQ$1,RevReqDetR!$AX$12:$AX$264)</f>
        <v>0</v>
      </c>
      <c r="CR23" s="126">
        <f>SUMIF(RevReqDetR!$B$12:$B$264,CR$1,RevReqDetR!$AX$12:$AX$264)</f>
        <v>0</v>
      </c>
      <c r="CS23" s="126">
        <f>SUMIF(RevReqDetR!$B$12:$B$264,CS$1,RevReqDetR!$AX$12:$AX$264)</f>
        <v>0</v>
      </c>
      <c r="CT23" s="126">
        <f>SUMIF(RevReqDetR!$B$12:$B$264,CT$1,RevReqDetR!$AX$12:$AX$264)</f>
        <v>0</v>
      </c>
      <c r="CU23" s="126">
        <f>SUMIF(RevReqDetR!$B$12:$B$264,CU$1,RevReqDetR!$AX$12:$AX$264)</f>
        <v>0</v>
      </c>
      <c r="CV23" s="126">
        <f>SUMIF(RevReqDetR!$B$12:$B$264,CV$1,RevReqDetR!$AX$12:$AX$264)</f>
        <v>0</v>
      </c>
      <c r="CW23" s="126">
        <f>SUMIF(RevReqDetR!$B$12:$B$264,CW$1,RevReqDetR!$AX$12:$AX$264)</f>
        <v>0</v>
      </c>
      <c r="CX23" s="126">
        <f>SUMIF(RevReqDetR!$B$12:$B$264,CX$1,RevReqDetR!$AX$12:$AX$264)</f>
        <v>0</v>
      </c>
      <c r="CY23" s="126">
        <f>SUMIF(RevReqDetR!$B$12:$B$264,CY$1,RevReqDetR!$AX$12:$AX$264)</f>
        <v>0</v>
      </c>
      <c r="CZ23" s="126">
        <f>SUMIF(RevReqDetR!$B$12:$B$264,CZ$1,RevReqDetR!$AX$12:$AX$264)</f>
        <v>0</v>
      </c>
      <c r="DA23" s="126">
        <f>SUMIF(RevReqDetR!$B$12:$B$264,DA$1,RevReqDetR!$AX$12:$AX$264)</f>
        <v>0</v>
      </c>
      <c r="DB23" s="126">
        <f>SUMIF(RevReqDetR!$B$12:$B$264,DB$1,RevReqDetR!$AX$12:$AX$264)</f>
        <v>0</v>
      </c>
      <c r="DC23" s="126">
        <f>SUMIF(RevReqDetR!$B$12:$B$264,DC$1,RevReqDetR!$AX$12:$AX$264)</f>
        <v>0</v>
      </c>
      <c r="DD23" s="126">
        <f>SUMIF(RevReqDetR!$B$12:$B$264,DD$1,RevReqDetR!$AX$12:$AX$264)</f>
        <v>0</v>
      </c>
      <c r="DE23" s="126">
        <f>SUMIF(RevReqDetR!$B$12:$B$264,DE$1,RevReqDetR!$AX$12:$AX$264)</f>
        <v>0</v>
      </c>
      <c r="DF23" s="126">
        <f>SUMIF(RevReqDetR!$B$12:$B$264,DF$1,RevReqDetR!$AX$12:$AX$264)</f>
        <v>0</v>
      </c>
      <c r="DG23" s="126">
        <f>SUMIF(RevReqDetR!$B$12:$B$264,DG$1,RevReqDetR!$AX$12:$AX$264)</f>
        <v>0</v>
      </c>
      <c r="DH23" s="126">
        <f>SUMIF(RevReqDetR!$B$12:$B$264,DH$1,RevReqDetR!$AX$12:$AX$264)</f>
        <v>0</v>
      </c>
      <c r="DI23" s="126">
        <f>SUMIF(RevReqDetR!$B$12:$B$264,DI$1,RevReqDetR!$AX$12:$AX$264)</f>
        <v>0</v>
      </c>
      <c r="DJ23" s="126">
        <f>SUMIF(RevReqDetR!$B$12:$B$264,DJ$1,RevReqDetR!$AX$12:$AX$264)</f>
        <v>0</v>
      </c>
      <c r="DK23" s="126">
        <f>SUMIF(RevReqDetR!$B$12:$B$264,DK$1,RevReqDetR!$AX$12:$AX$264)</f>
        <v>0</v>
      </c>
      <c r="DL23" s="126">
        <f>SUMIF(RevReqDetR!$B$12:$B$264,DL$1,RevReqDetR!$AX$12:$AX$264)</f>
        <v>0</v>
      </c>
      <c r="DM23" s="126">
        <f>SUMIF(RevReqDetR!$B$12:$B$264,DM$1,RevReqDetR!$AX$12:$AX$264)</f>
        <v>0</v>
      </c>
      <c r="DN23" s="126">
        <f>SUMIF(RevReqDetR!$B$12:$B$264,DN$1,RevReqDetR!$AX$12:$AX$264)</f>
        <v>0</v>
      </c>
      <c r="DO23" s="126">
        <f>SUMIF(RevReqDetR!$B$12:$B$264,DO$1,RevReqDetR!$AX$12:$AX$264)</f>
        <v>0</v>
      </c>
      <c r="DP23" s="126">
        <f>SUMIF(RevReqDetR!$B$12:$B$264,DP$1,RevReqDetR!$AX$12:$AX$264)</f>
        <v>0</v>
      </c>
      <c r="DQ23" s="126">
        <f>SUMIF(RevReqDetR!$B$12:$B$264,DQ$1,RevReqDetR!$AX$12:$AX$264)</f>
        <v>0</v>
      </c>
      <c r="DR23" s="126">
        <f>SUMIF(RevReqDetR!$B$12:$B$264,DR$1,RevReqDetR!$AX$12:$AX$264)</f>
        <v>0</v>
      </c>
      <c r="DS23" s="126">
        <f>SUMIF(RevReqDetR!$B$12:$B$264,DS$1,RevReqDetR!$AX$12:$AX$264)</f>
        <v>0</v>
      </c>
      <c r="DT23" s="126">
        <f>SUMIF(RevReqDetR!$B$12:$B$264,DT$1,RevReqDetR!$AX$12:$AX$264)</f>
        <v>0</v>
      </c>
      <c r="DU23" s="126">
        <f>SUMIF(RevReqDetR!$B$12:$B$264,DU$1,RevReqDetR!$AX$12:$AX$264)</f>
        <v>0</v>
      </c>
      <c r="DV23" s="126">
        <f>SUMIF(RevReqDetR!$B$12:$B$264,DV$1,RevReqDetR!$AX$12:$AX$264)</f>
        <v>0</v>
      </c>
      <c r="DW23" s="126">
        <f>SUMIF(RevReqDetR!$B$12:$B$264,DW$1,RevReqDetR!$AX$12:$AX$264)</f>
        <v>0</v>
      </c>
      <c r="DX23" s="126">
        <f>SUMIF(RevReqDetR!$B$12:$B$264,DX$1,RevReqDetR!$AX$12:$AX$264)</f>
        <v>0</v>
      </c>
      <c r="DY23" s="126">
        <f>SUMIF(RevReqDetR!$B$12:$B$264,DY$1,RevReqDetR!$AX$12:$AX$264)</f>
        <v>102.50999999999999</v>
      </c>
      <c r="DZ23" s="126">
        <f>SUMIF(RevReqDetR!$B$12:$B$264,DZ$1,RevReqDetR!$AX$12:$AX$264)</f>
        <v>18.920000000000002</v>
      </c>
      <c r="EA23" s="126">
        <f>SUMIF(RevReqDetR!$B$12:$B$264,EA$1,RevReqDetR!$AX$12:$AX$264)</f>
        <v>21.34</v>
      </c>
      <c r="EB23" s="126">
        <f>SUMIF(RevReqDetR!$B$12:$B$264,EB$1,RevReqDetR!$AX$12:$AX$264)</f>
        <v>5.07</v>
      </c>
      <c r="EC23" s="126">
        <f>SUMIF(RevReqDetR!$B$12:$B$264,EC$1,RevReqDetR!$AX$12:$AX$264)</f>
        <v>0</v>
      </c>
      <c r="ED23" s="126">
        <f>SUMIF(RevReqDetR!$B$12:$B$264,ED$1,RevReqDetR!$AX$12:$AX$264)</f>
        <v>0</v>
      </c>
      <c r="EE23" s="126">
        <f>SUMIF(RevReqDetR!$B$12:$B$264,EE$1,RevReqDetR!$AX$12:$AX$264)</f>
        <v>0</v>
      </c>
      <c r="EF23" s="126">
        <f>SUMIF(RevReqDetR!$B$12:$B$264,EF$1,RevReqDetR!$AX$12:$AX$264)</f>
        <v>32.9</v>
      </c>
      <c r="EG23" s="126">
        <f>SUMIF(RevReqDetR!$B$12:$B$264,EG$1,RevReqDetR!$AX$12:$AX$264)</f>
        <v>0</v>
      </c>
      <c r="EH23" s="126">
        <f>SUMIF(RevReqDetR!$B$12:$B$264,EH$1,RevReqDetR!$AX$12:$AX$264)</f>
        <v>0</v>
      </c>
      <c r="EI23" s="126">
        <f>SUMIF(RevReqDetR!$B$12:$B$264,EI$1,RevReqDetR!$AX$12:$AX$264)</f>
        <v>37.870000000000005</v>
      </c>
      <c r="EJ23" s="126">
        <f>SUMIF(RevReqDetR!$B$12:$B$264,EJ$1,RevReqDetR!$AX$12:$AX$264)</f>
        <v>39.840000000000003</v>
      </c>
      <c r="EK23" s="126">
        <f>SUMIF(RevReqDetR!$B$12:$B$264,EK$1,RevReqDetR!$AX$12:$AX$264)</f>
        <v>0</v>
      </c>
      <c r="EL23" s="126">
        <f>SUMIF(RevReqDetR!$B$12:$B$264,EL$1,RevReqDetR!$AX$12:$AX$264)</f>
        <v>0</v>
      </c>
      <c r="EM23" s="126">
        <f>SUMIF(RevReqDetR!$B$12:$B$264,EM$1,RevReqDetR!$AX$12:$AX$264)</f>
        <v>0</v>
      </c>
      <c r="EN23" s="126">
        <f>SUMIF(RevReqDetR!$B$12:$B$264,EN$1,RevReqDetR!$AX$12:$AX$264)</f>
        <v>0</v>
      </c>
      <c r="EO23" s="126">
        <f>SUMIF(RevReqDetR!$B$12:$B$264,EO$1,RevReqDetR!$AX$12:$AX$264)</f>
        <v>0</v>
      </c>
      <c r="EP23" s="126">
        <f>SUMIF(RevReqDetR!$B$12:$B$264,EP$1,RevReqDetR!$AX$12:$AX$264)</f>
        <v>0</v>
      </c>
      <c r="EQ23" s="126">
        <f>SUMIF(RevReqDetR!$B$12:$B$264,EQ$1,RevReqDetR!$AX$12:$AX$264)</f>
        <v>0</v>
      </c>
      <c r="ER23" s="126">
        <f>SUMIF(RevReqDetR!$B$12:$B$264,ER$1,RevReqDetR!$AX$12:$AX$264)</f>
        <v>2.5499999999999998</v>
      </c>
      <c r="ES23" s="126">
        <f>SUMIF(RevReqDetR!$B$12:$B$264,ES$1,RevReqDetR!$AX$12:$AX$264)</f>
        <v>0</v>
      </c>
      <c r="ET23" s="126">
        <f>SUMIF(RevReqDetR!$B$12:$B$264,ET$1,RevReqDetR!$AX$12:$AX$264)</f>
        <v>0</v>
      </c>
      <c r="EU23" s="126">
        <f>SUMIF(RevReqDetR!$B$12:$B$264,EU$1,RevReqDetR!$AX$12:$AX$264)</f>
        <v>0</v>
      </c>
      <c r="EV23" s="126">
        <f>SUMIF(RevReqDetR!$B$12:$B$264,EV$1,RevReqDetR!$AX$12:$AX$264)</f>
        <v>0</v>
      </c>
      <c r="EW23" s="126">
        <f>SUMIF(RevReqDetR!$B$12:$B$264,EW$1,RevReqDetR!$AX$12:$AX$264)</f>
        <v>0</v>
      </c>
      <c r="EX23" s="126">
        <f>SUMIF(RevReqDetR!$B$12:$B$264,EX$1,RevReqDetR!$AX$12:$AX$264)</f>
        <v>0</v>
      </c>
      <c r="EY23" s="126">
        <f>SUMIF(RevReqDetR!$B$12:$B$264,EY$1,RevReqDetR!$AX$12:$AX$264)</f>
        <v>0</v>
      </c>
      <c r="EZ23" s="126">
        <f>SUMIF(RevReqDetR!$B$12:$B$264,EZ$1,RevReqDetR!$AX$12:$AX$264)</f>
        <v>0</v>
      </c>
      <c r="FA23" s="126">
        <f>SUMIF(RevReqDetR!$B$12:$B$264,FA$1,RevReqDetR!$AX$12:$AX$264)</f>
        <v>0</v>
      </c>
      <c r="FB23" s="126">
        <f>SUMIF(RevReqDetR!$B$12:$B$264,FB$1,RevReqDetR!$AX$12:$AX$264)</f>
        <v>0</v>
      </c>
      <c r="FC23" s="126">
        <f>SUMIF(RevReqDetR!$B$12:$B$264,FC$1,RevReqDetR!$AX$12:$AX$264)</f>
        <v>0</v>
      </c>
      <c r="FD23" s="126">
        <f>SUMIF(RevReqDetR!$B$12:$B$264,FD$1,RevReqDetR!$AX$12:$AX$264)</f>
        <v>0</v>
      </c>
      <c r="FE23" s="126">
        <f>SUMIF(RevReqDetR!$B$12:$B$264,FE$1,RevReqDetR!$AX$12:$AX$264)</f>
        <v>0</v>
      </c>
      <c r="FF23" s="126">
        <f>SUMIF(RevReqDetR!$B$12:$B$264,FF$1,RevReqDetR!$AX$12:$AX$264)</f>
        <v>0</v>
      </c>
      <c r="FG23" s="126">
        <f>SUMIF(RevReqDetR!$B$12:$B$264,FG$1,RevReqDetR!$AX$12:$AX$264)</f>
        <v>0</v>
      </c>
      <c r="FH23" s="126">
        <f>SUMIF(RevReqDetR!$B$12:$B$264,FH$1,RevReqDetR!$AX$12:$AX$264)</f>
        <v>0</v>
      </c>
      <c r="FI23" s="126">
        <f>SUMIF(RevReqDetR!$B$12:$B$264,FI$1,RevReqDetR!$AX$12:$AX$264)</f>
        <v>0</v>
      </c>
      <c r="FJ23" s="126">
        <f>SUMIF(RevReqDetR!$B$12:$B$264,FJ$1,RevReqDetR!$AX$12:$AX$264)</f>
        <v>0</v>
      </c>
      <c r="FK23" s="126">
        <f>SUMIF(RevReqDetR!$B$12:$B$264,FK$1,RevReqDetR!$AX$12:$AX$264)</f>
        <v>0</v>
      </c>
      <c r="FL23" s="126">
        <f>SUMIF(RevReqDetR!$B$12:$B$264,FL$1,RevReqDetR!$AX$12:$AX$264)</f>
        <v>0</v>
      </c>
      <c r="FM23" s="126">
        <f>SUMIF(RevReqDetR!$B$12:$B$264,FM$1,RevReqDetR!$AX$12:$AX$264)</f>
        <v>0</v>
      </c>
      <c r="FN23" s="126">
        <f>SUMIF(RevReqDetR!$B$12:$B$264,FN$1,RevReqDetR!$AX$12:$AX$264)</f>
        <v>0</v>
      </c>
      <c r="FO23" s="126">
        <f>SUMIF(RevReqDetR!$B$12:$B$264,FO$1,RevReqDetR!$AX$12:$AX$264)</f>
        <v>0</v>
      </c>
      <c r="FP23" s="126">
        <f>SUMIF(RevReqDetR!$B$12:$B$264,FP$1,RevReqDetR!$AX$12:$AX$264)</f>
        <v>0</v>
      </c>
      <c r="FQ23" s="126">
        <f>SUMIF(RevReqDetR!$B$12:$B$264,FQ$1,RevReqDetR!$AX$12:$AX$264)</f>
        <v>0</v>
      </c>
      <c r="FR23" s="126">
        <f>SUMIF(RevReqDetR!$B$12:$B$264,FR$1,RevReqDetR!$AX$12:$AX$264)</f>
        <v>0</v>
      </c>
      <c r="FS23" s="126">
        <f>SUMIF(RevReqDetR!$B$12:$B$264,FS$1,RevReqDetR!$AX$12:$AX$264)</f>
        <v>0</v>
      </c>
      <c r="FT23" s="126">
        <f>SUMIF(RevReqDetR!$B$12:$B$264,FT$1,RevReqDetR!$AX$12:$AX$264)</f>
        <v>0</v>
      </c>
      <c r="FU23" s="126">
        <f>SUMIF(RevReqDetR!$B$12:$B$264,FU$1,RevReqDetR!$AX$12:$AX$264)</f>
        <v>0</v>
      </c>
      <c r="FV23" s="126">
        <f>SUMIF(RevReqDetR!$B$12:$B$264,FV$1,RevReqDetR!$AX$12:$AX$264)</f>
        <v>0</v>
      </c>
      <c r="FW23" s="126">
        <f>SUMIF(RevReqDetR!$B$12:$B$264,FW$1,RevReqDetR!$AX$12:$AX$264)</f>
        <v>0</v>
      </c>
      <c r="FX23" s="126">
        <f>SUMIF(RevReqDetR!$B$12:$B$264,FX$1,RevReqDetR!$AX$12:$AX$264)</f>
        <v>0</v>
      </c>
      <c r="FY23" s="126">
        <f>SUMIF(RevReqDetR!$B$12:$B$264,FY$1,RevReqDetR!$AX$12:$AX$264)</f>
        <v>0</v>
      </c>
      <c r="FZ23" s="126">
        <f>SUMIF(RevReqDetR!$B$12:$B$264,FZ$1,RevReqDetR!$AX$12:$AX$264)</f>
        <v>0</v>
      </c>
      <c r="GA23" s="126">
        <f>SUMIF(RevReqDetR!$B$12:$B$264,GA$1,RevReqDetR!$AX$12:$AX$264)</f>
        <v>0</v>
      </c>
      <c r="GB23" s="126">
        <f>SUMIF(RevReqDetR!$B$12:$B$264,GB$1,RevReqDetR!$AX$12:$AX$264)</f>
        <v>0</v>
      </c>
      <c r="GC23" s="126">
        <f>SUMIF(RevReqDetR!$B$12:$B$264,GC$1,RevReqDetR!$AX$12:$AX$264)</f>
        <v>0</v>
      </c>
      <c r="GD23" s="126">
        <f>SUMIF(RevReqDetR!$B$12:$B$264,GD$1,RevReqDetR!$AX$12:$AX$264)</f>
        <v>0</v>
      </c>
      <c r="GE23" s="126">
        <f>SUMIF(RevReqDetR!$B$12:$B$264,GE$1,RevReqDetR!$AX$12:$AX$264)</f>
        <v>0</v>
      </c>
      <c r="GF23" s="126">
        <f>SUMIF(RevReqDetR!$B$12:$B$264,GF$1,RevReqDetR!$AX$12:$AX$264)</f>
        <v>0</v>
      </c>
      <c r="GG23" s="126">
        <f>SUMIF(RevReqDetR!$B$12:$B$264,GG$1,RevReqDetR!$AX$12:$AX$264)</f>
        <v>0</v>
      </c>
      <c r="GH23" s="126">
        <f>SUMIF(RevReqDetR!$B$12:$B$264,GH$1,RevReqDetR!$AX$12:$AX$264)</f>
        <v>0</v>
      </c>
      <c r="GI23" s="126">
        <f>SUMIF(RevReqDetR!$B$12:$B$264,GI$1,RevReqDetR!$AX$12:$AX$264)</f>
        <v>0</v>
      </c>
      <c r="GJ23" s="126">
        <f>SUMIF(RevReqDetR!$B$12:$B$264,GJ$1,RevReqDetR!$AX$12:$AX$264)</f>
        <v>0</v>
      </c>
      <c r="GK23" s="126">
        <f>SUMIF(RevReqDetR!$B$12:$B$264,GK$1,RevReqDetR!$AX$12:$AX$264)</f>
        <v>0</v>
      </c>
      <c r="GL23" s="126">
        <f>SUMIF(RevReqDetR!$B$12:$B$264,GL$1,RevReqDetR!$AX$12:$AX$264)</f>
        <v>0</v>
      </c>
      <c r="GM23" s="126">
        <f>SUMIF(RevReqDetR!$B$12:$B$264,GM$1,RevReqDetR!$AX$12:$AX$264)</f>
        <v>0</v>
      </c>
      <c r="GN23" s="126">
        <f>SUMIF(RevReqDetR!$B$12:$B$264,GN$1,RevReqDetR!$AX$12:$AX$264)</f>
        <v>0</v>
      </c>
      <c r="GO23" s="126">
        <f>SUMIF(RevReqDetR!$B$12:$B$264,GO$1,RevReqDetR!$AX$12:$AX$264)</f>
        <v>0</v>
      </c>
      <c r="GP23" s="126">
        <f>SUMIF(RevReqDetR!$B$12:$B$264,GP$1,RevReqDetR!$AX$12:$AX$264)</f>
        <v>0</v>
      </c>
      <c r="GQ23" s="126">
        <f>SUMIF(RevReqDetR!$B$12:$B$264,GQ$1,RevReqDetR!$AX$12:$AX$264)</f>
        <v>0</v>
      </c>
      <c r="GR23" s="126">
        <f>SUMIF(RevReqDetR!$B$12:$B$264,GR$1,RevReqDetR!$AX$12:$AX$264)</f>
        <v>0</v>
      </c>
      <c r="GS23" s="126">
        <f>SUMIF(RevReqDetR!$B$12:$B$264,GS$1,RevReqDetR!$AX$12:$AX$264)</f>
        <v>0</v>
      </c>
      <c r="GT23" s="126">
        <f>SUMIF(RevReqDetR!$B$12:$B$264,GT$1,RevReqDetR!$AX$12:$AX$264)</f>
        <v>0</v>
      </c>
      <c r="GU23" s="126">
        <f>SUMIF(RevReqDetR!$B$12:$B$264,GU$1,RevReqDetR!$AX$12:$AX$264)</f>
        <v>0</v>
      </c>
      <c r="GV23" s="126">
        <f>SUMIF(RevReqDetR!$B$12:$B$264,GV$1,RevReqDetR!$AX$12:$AX$264)</f>
        <v>0</v>
      </c>
      <c r="GW23" s="126">
        <f>SUMIF(RevReqDetR!$B$12:$B$264,GW$1,RevReqDetR!$AX$12:$AX$264)</f>
        <v>0</v>
      </c>
      <c r="GX23" s="126">
        <f>SUMIF(RevReqDetR!$B$12:$B$264,GX$1,RevReqDetR!$AX$12:$AX$264)</f>
        <v>0</v>
      </c>
      <c r="GY23" s="126">
        <f>SUMIF(RevReqDetR!$B$12:$B$264,GY$1,RevReqDetR!$AX$12:$AX$264)</f>
        <v>0</v>
      </c>
      <c r="GZ23" s="126">
        <f>SUMIF(RevReqDetR!$B$12:$B$264,GZ$1,RevReqDetR!$AX$12:$AX$264)</f>
        <v>0</v>
      </c>
      <c r="HA23" s="126">
        <f>SUMIF(RevReqDetR!$B$12:$B$264,HA$1,RevReqDetR!$AX$12:$AX$264)</f>
        <v>0</v>
      </c>
      <c r="HB23" s="126">
        <f>SUMIF(RevReqDetR!$B$12:$B$264,HB$1,RevReqDetR!$AX$12:$AX$264)</f>
        <v>0</v>
      </c>
      <c r="HC23" s="126">
        <f>SUMIF(RevReqDetR!$B$12:$B$264,HC$1,RevReqDetR!$AX$12:$AX$264)</f>
        <v>0</v>
      </c>
      <c r="HD23" s="126">
        <f>SUMIF(RevReqDetR!$B$12:$B$264,HD$1,RevReqDetR!$AX$12:$AX$264)</f>
        <v>0</v>
      </c>
      <c r="HE23" s="126">
        <f>SUMIF(RevReqDetR!$B$12:$B$264,HE$1,RevReqDetR!$AX$12:$AX$264)</f>
        <v>0</v>
      </c>
      <c r="HF23" s="126">
        <f>SUMIF(RevReqDetR!$B$12:$B$264,HF$1,RevReqDetR!$AX$12:$AX$264)</f>
        <v>0</v>
      </c>
      <c r="HG23" s="126">
        <f>SUMIF(RevReqDetR!$B$12:$B$264,HG$1,RevReqDetR!$AX$12:$AX$264)</f>
        <v>0</v>
      </c>
      <c r="HH23" s="126">
        <f>SUMIF(RevReqDetR!$B$12:$B$264,HH$1,RevReqDetR!$AX$12:$AX$264)</f>
        <v>0</v>
      </c>
      <c r="HI23" s="126">
        <f>SUMIF(RevReqDetR!$B$12:$B$264,HI$1,RevReqDetR!$AX$12:$AX$264)</f>
        <v>0</v>
      </c>
      <c r="HJ23" s="126">
        <f>SUMIF(RevReqDetR!$B$12:$B$264,HJ$1,RevReqDetR!$AX$12:$AX$264)</f>
        <v>0</v>
      </c>
      <c r="HK23" s="126">
        <f>SUMIF(RevReqDetR!$B$12:$B$264,HK$1,RevReqDetR!$AX$12:$AX$264)</f>
        <v>0</v>
      </c>
      <c r="HL23" s="126">
        <f>SUMIF(RevReqDetR!$B$12:$B$264,HL$1,RevReqDetR!$AX$12:$AX$264)</f>
        <v>0</v>
      </c>
      <c r="HM23" s="126">
        <f>SUMIF(RevReqDetR!$B$12:$B$264,HM$1,RevReqDetR!$AX$12:$AX$264)</f>
        <v>0</v>
      </c>
      <c r="HN23" s="126">
        <f>SUMIF(RevReqDetR!$B$12:$B$264,HN$1,RevReqDetR!$AX$12:$AX$264)</f>
        <v>0</v>
      </c>
      <c r="HO23" s="126">
        <f>SUMIF(RevReqDetR!$B$12:$B$264,HO$1,RevReqDetR!$AX$12:$AX$264)</f>
        <v>0</v>
      </c>
      <c r="HP23" s="126">
        <f>SUMIF(RevReqDetR!$B$12:$B$264,HP$1,RevReqDetR!$AX$12:$AX$264)</f>
        <v>0</v>
      </c>
      <c r="HQ23" s="126">
        <f>SUMIF(RevReqDetR!$B$12:$B$264,HQ$1,RevReqDetR!$AX$12:$AX$264)</f>
        <v>0</v>
      </c>
      <c r="HR23" s="126">
        <f>SUMIF(RevReqDetR!$B$12:$B$264,HR$1,RevReqDetR!$AX$12:$AX$264)</f>
        <v>0</v>
      </c>
      <c r="HS23" s="126">
        <f>SUMIF(RevReqDetR!$B$12:$B$264,HS$1,RevReqDetR!$AX$12:$AX$264)</f>
        <v>0</v>
      </c>
      <c r="HT23" s="126">
        <f>SUMIF(RevReqDetR!$B$12:$B$264,HT$1,RevReqDetR!$AX$12:$AX$264)</f>
        <v>0</v>
      </c>
      <c r="HU23" s="126">
        <f>SUMIF(RevReqDetR!$B$12:$B$264,HU$1,RevReqDetR!$AX$12:$AX$264)</f>
        <v>0</v>
      </c>
      <c r="HV23" s="126">
        <f>SUMIF(RevReqDetR!$B$12:$B$264,HV$1,RevReqDetR!$AX$12:$AX$264)</f>
        <v>0</v>
      </c>
      <c r="HW23" s="126">
        <f>SUMIF(RevReqDetR!$B$12:$B$264,HW$1,RevReqDetR!$AX$12:$AX$264)</f>
        <v>0</v>
      </c>
      <c r="HY23" s="126">
        <f t="array" ref="HY23">SUM(IF($D$45:$HX$45=HY$1,IF($D$46:$HX$46=12,($D23:$HX23))))</f>
        <v>0</v>
      </c>
      <c r="HZ23" s="126">
        <f t="array" ref="HZ23">SUM(IF($D$45:$HX$45=HZ$1,IF($D$46:$HX$46=12,($D23:$HX23))))</f>
        <v>0</v>
      </c>
      <c r="IA23" s="126">
        <f t="array" ref="IA23">SUM(IF($D$45:$HX$45=IA$1,IF($D$46:$HX$46=12,($D23:$HX23))))</f>
        <v>44062.189999999944</v>
      </c>
      <c r="IB23" s="126">
        <f t="array" ref="IB23">SUM(IF($D$45:$HX$45=IB$1,IF($D$46:$HX$46=12,($D23:$HX23))))</f>
        <v>146939.90999999992</v>
      </c>
      <c r="IC23" s="126">
        <f t="array" ref="IC23">SUM(IF($D$45:$HX$45=IC$1,IF($D$46:$HX$46=12,($D23:$HX23))))</f>
        <v>0</v>
      </c>
      <c r="ID23" s="126">
        <f t="array" ref="ID23">SUM(IF($D$45:$HX$45=ID$1,IF($D$46:$HX$46=12,($D23:$HX23))))</f>
        <v>7080.9500000000562</v>
      </c>
      <c r="IE23" s="126">
        <f t="array" ref="IE23">SUM(IF($D$45:$HX$45=IE$1,IF($D$46:$HX$46=12,($D23:$HX23))))</f>
        <v>0</v>
      </c>
      <c r="IF23" s="126">
        <f t="array" ref="IF23">SUM(IF($D$45:$HX$45=IF$1,IF($D$46:$HX$46=12,($D23:$HX23))))</f>
        <v>0</v>
      </c>
      <c r="IG23" s="126">
        <f t="array" ref="IG23">SUM(IF($D$45:$HX$45=IG$1,IF($D$46:$HX$46=12,($D23:$HX23))))</f>
        <v>0</v>
      </c>
      <c r="IH23" s="126">
        <f t="array" ref="IH23">SUM(IF($D$45:$HX$45=IH$1,IF($D$46:$HX$46=12,($D23:$HX23))))</f>
        <v>0</v>
      </c>
      <c r="II23" s="126">
        <f t="array" ref="II23">SUM(IF($D$45:$HX$45=II$1,IF($D$46:$HX$46=12,($D23:$HX23))))</f>
        <v>0</v>
      </c>
      <c r="IJ23" s="126">
        <f t="array" ref="IJ23">SUM(IF($D$45:$HX$45=IJ$1,IF($D$46:$HX$46=12,($D23:$HX23))))</f>
        <v>0</v>
      </c>
      <c r="IK23" s="126">
        <f t="array" ref="IK23">SUM(IF($D$45:$HX$45=IK$1,IF($D$46:$HX$46=12,($D23:$HX23))))</f>
        <v>0</v>
      </c>
      <c r="IL23" s="126">
        <f t="array" ref="IL23">SUM(IF($D$45:$HX$45=IL$1,IF($D$46:$HX$46=12,($D23:$HX23))))</f>
        <v>0</v>
      </c>
      <c r="IM23" s="126">
        <f t="array" ref="IM23">SUM(IF($D$45:$HX$45=IM$1,IF($D$46:$HX$46=12,($D23:$HX23))))</f>
        <v>0</v>
      </c>
      <c r="IN23" s="126">
        <f t="array" ref="IN23">SUM(IF($D$45:$HX$45=IN$1,IF($D$46:$HX$46=12,($D23:$HX23))))</f>
        <v>0</v>
      </c>
      <c r="IO23" s="126">
        <f t="array" ref="IO23">SUM(IF($D$45:$HX$45=IO$1,IF($D$46:$HX$46=12,($D23:$HX23))))</f>
        <v>0</v>
      </c>
      <c r="IP23" s="126">
        <f t="array" ref="IP23">SUM(IF($D$45:$HX$45=IP$1,IF($D$46:$HX$46=12,($D23:$HX23))))</f>
        <v>0</v>
      </c>
      <c r="IQ23" s="126">
        <f t="array" ref="IQ23">SUM(IF($D$45:$HX$45=IQ$1,IF($D$46:$HX$46=12,($D23:$HX23))))</f>
        <v>0</v>
      </c>
      <c r="IR23" s="126">
        <f t="array" ref="IR23">SUM(IF($D$45:$HX$45=IR$1,IF($D$46:$HX$46=12,($D23:$HX23))))</f>
        <v>0</v>
      </c>
    </row>
    <row r="24" spans="1:252" ht="15" x14ac:dyDescent="0.35">
      <c r="B24" s="127" t="s">
        <v>149</v>
      </c>
      <c r="D24" s="13">
        <f>SUMIF(RevReqDetR!$B$12:$B$264,D$1,RevReqDetR!$AW$12:$AW$264)</f>
        <v>0</v>
      </c>
      <c r="E24" s="13">
        <f>SUMIF(RevReqDetR!$B$12:$B$264,E$1,RevReqDetR!$AW$12:$AW$264)</f>
        <v>0</v>
      </c>
      <c r="F24" s="13">
        <f>SUMIF(RevReqDetR!$B$12:$B$264,F$1,RevReqDetR!$AW$12:$AW$264)</f>
        <v>0</v>
      </c>
      <c r="G24" s="13">
        <f>SUMIF(RevReqDetR!$B$12:$B$264,G$1,RevReqDetR!$AW$12:$AW$264)</f>
        <v>0</v>
      </c>
      <c r="H24" s="13">
        <f>SUMIF(RevReqDetR!$B$12:$B$264,H$1,RevReqDetR!$AW$12:$AW$264)</f>
        <v>0</v>
      </c>
      <c r="I24" s="13">
        <f>SUMIF(RevReqDetR!$B$12:$B$264,I$1,RevReqDetR!$AW$12:$AW$264)</f>
        <v>0</v>
      </c>
      <c r="J24" s="13">
        <f>SUMIF(RevReqDetR!$B$12:$B$264,J$1,RevReqDetR!$AW$12:$AW$264)</f>
        <v>0</v>
      </c>
      <c r="K24" s="13">
        <f>SUMIF(RevReqDetR!$B$12:$B$264,K$1,RevReqDetR!$AW$12:$AW$264)</f>
        <v>0</v>
      </c>
      <c r="L24" s="13">
        <f>SUMIF(RevReqDetR!$B$12:$B$264,L$1,RevReqDetR!$AW$12:$AW$264)</f>
        <v>0</v>
      </c>
      <c r="M24" s="13">
        <f>SUMIF(RevReqDetR!$B$12:$B$264,M$1,RevReqDetR!$AW$12:$AW$264)</f>
        <v>0</v>
      </c>
      <c r="N24" s="13">
        <f>SUMIF(RevReqDetR!$B$12:$B$264,N$1,RevReqDetR!$AW$12:$AW$264)</f>
        <v>0</v>
      </c>
      <c r="O24" s="13">
        <f>SUMIF(RevReqDetR!$B$12:$B$264,O$1,RevReqDetR!$AW$12:$AW$264)</f>
        <v>0</v>
      </c>
      <c r="P24" s="13">
        <f>SUMIF(RevReqDetR!$B$12:$B$264,P$1,RevReqDetR!$AW$12:$AW$264)</f>
        <v>0</v>
      </c>
      <c r="Q24" s="13">
        <f>SUMIF(RevReqDetR!$B$12:$B$264,Q$1,RevReqDetR!$AW$12:$AW$264)</f>
        <v>0</v>
      </c>
      <c r="R24" s="13">
        <f>SUMIF(RevReqDetR!$B$12:$B$264,R$1,RevReqDetR!$AW$12:$AW$264)</f>
        <v>3072910.3200000012</v>
      </c>
      <c r="S24" s="13">
        <f>SUMIF(RevReqDetR!$B$12:$B$264,S$1,RevReqDetR!$AW$12:$AW$264)</f>
        <v>3438511.8200000012</v>
      </c>
      <c r="T24" s="13">
        <f>SUMIF(RevReqDetR!$B$12:$B$264,T$1,RevReqDetR!$AW$12:$AW$264)</f>
        <v>3954508.580000001</v>
      </c>
      <c r="U24" s="13">
        <f>SUMIF(RevReqDetR!$B$12:$B$264,U$1,RevReqDetR!$AW$12:$AW$264)</f>
        <v>1921862.600000001</v>
      </c>
      <c r="V24" s="13">
        <f>SUMIF(RevReqDetR!$B$12:$B$264,V$1,RevReqDetR!$AW$12:$AW$264)</f>
        <v>3181136.600000001</v>
      </c>
      <c r="W24" s="13">
        <f>SUMIF(RevReqDetR!$B$12:$B$264,W$1,RevReqDetR!$AW$12:$AW$264)</f>
        <v>4733263.2500000009</v>
      </c>
      <c r="X24" s="13">
        <f>SUMIF(RevReqDetR!$B$12:$B$264,X$1,RevReqDetR!$AW$12:$AW$264)</f>
        <v>2929943.850000001</v>
      </c>
      <c r="Y24" s="13">
        <f>SUMIF(RevReqDetR!$B$12:$B$264,Y$1,RevReqDetR!$AW$12:$AW$264)</f>
        <v>3437322.7600000012</v>
      </c>
      <c r="Z24" s="13">
        <f>SUMIF(RevReqDetR!$B$12:$B$264,Z$1,RevReqDetR!$AW$12:$AW$264)</f>
        <v>4484156.0900000017</v>
      </c>
      <c r="AA24" s="13">
        <f>SUMIF(RevReqDetR!$B$12:$B$264,AA$1,RevReqDetR!$AW$12:$AW$264)</f>
        <v>5174629.2700000014</v>
      </c>
      <c r="AB24" s="13">
        <f>SUMIF(RevReqDetR!$B$12:$B$264,AB$1,RevReqDetR!$AW$12:$AW$264)</f>
        <v>1341600.5499998638</v>
      </c>
      <c r="AC24" s="13">
        <f>SUMIF(RevReqDetR!$B$12:$B$264,AC$1,RevReqDetR!$AW$12:$AW$264)</f>
        <v>1795217.6299998639</v>
      </c>
      <c r="AD24" s="13">
        <f>SUMIF(RevReqDetR!$B$12:$B$264,AD$1,RevReqDetR!$AW$12:$AW$264)</f>
        <v>2312831.0899998639</v>
      </c>
      <c r="AE24" s="13">
        <f>SUMIF(RevReqDetR!$B$12:$B$264,AE$1,RevReqDetR!$AW$12:$AW$264)</f>
        <v>1045612.2999998638</v>
      </c>
      <c r="AF24" s="13">
        <f>SUMIF(RevReqDetR!$B$12:$B$264,AF$1,RevReqDetR!$AW$12:$AW$264)</f>
        <v>1265715.5599998641</v>
      </c>
      <c r="AG24" s="13">
        <f>SUMIF(RevReqDetR!$B$12:$B$264,AG$1,RevReqDetR!$AW$12:$AW$264)</f>
        <v>2065179.2899998641</v>
      </c>
      <c r="AH24" s="13">
        <f>SUMIF(RevReqDetR!$B$12:$B$264,AH$1,RevReqDetR!$AW$12:$AW$264)</f>
        <v>1032372.4499998642</v>
      </c>
      <c r="AI24" s="13">
        <f>SUMIF(RevReqDetR!$B$12:$B$264,AI$1,RevReqDetR!$AW$12:$AW$264)</f>
        <v>1909578.2799998643</v>
      </c>
      <c r="AJ24" s="13">
        <f>SUMIF(RevReqDetR!$B$12:$B$264,AJ$1,RevReqDetR!$AW$12:$AW$264)</f>
        <v>984002.41999986349</v>
      </c>
      <c r="AK24" s="13">
        <f>SUMIF(RevReqDetR!$B$12:$B$264,AK$1,RevReqDetR!$AW$12:$AW$264)</f>
        <v>1907564.1999998635</v>
      </c>
      <c r="AL24" s="13">
        <f>SUMIF(RevReqDetR!$B$12:$B$264,AL$1,RevReqDetR!$AW$12:$AW$264)</f>
        <v>2764395.1099998634</v>
      </c>
      <c r="AM24" s="13">
        <f>SUMIF(RevReqDetR!$B$12:$B$264,AM$1,RevReqDetR!$AW$12:$AW$264)</f>
        <v>691748.38999986369</v>
      </c>
      <c r="AN24" s="13">
        <f>SUMIF(RevReqDetR!$B$12:$B$264,AN$1,RevReqDetR!$AW$12:$AW$264)</f>
        <v>1062873.4699998638</v>
      </c>
      <c r="AO24" s="13">
        <f>SUMIF(RevReqDetR!$B$12:$B$264,AO$1,RevReqDetR!$AW$12:$AW$264)</f>
        <v>1287922.4699998638</v>
      </c>
      <c r="AP24" s="13">
        <f>SUMIF(RevReqDetR!$B$12:$B$264,AP$1,RevReqDetR!$AW$12:$AW$264)</f>
        <v>1472228.8899998637</v>
      </c>
      <c r="AQ24" s="13">
        <f>SUMIF(RevReqDetR!$B$12:$B$264,AQ$1,RevReqDetR!$AW$12:$AW$264)</f>
        <v>1691072.6899998637</v>
      </c>
      <c r="AR24" s="13">
        <f>SUMIF(RevReqDetR!$B$12:$B$264,AR$1,RevReqDetR!$AW$12:$AW$264)</f>
        <v>234805.99999986368</v>
      </c>
      <c r="AS24" s="13">
        <f>SUMIF(RevReqDetR!$B$12:$B$264,AS$1,RevReqDetR!$AW$12:$AW$264)</f>
        <v>703587.2899998636</v>
      </c>
      <c r="AT24" s="13">
        <f>SUMIF(RevReqDetR!$B$12:$B$264,AT$1,RevReqDetR!$AW$12:$AW$264)</f>
        <v>511253.2499998475</v>
      </c>
      <c r="AU24" s="13">
        <f>SUMIF(RevReqDetR!$B$12:$B$264,AU$1,RevReqDetR!$AW$12:$AW$264)</f>
        <v>1047714.0899998475</v>
      </c>
      <c r="AV24" s="13">
        <f>SUMIF(RevReqDetR!$B$12:$B$264,AV$1,RevReqDetR!$AW$12:$AW$264)</f>
        <v>541144.75999984739</v>
      </c>
      <c r="AW24" s="13">
        <f>SUMIF(RevReqDetR!$B$12:$B$264,AW$1,RevReqDetR!$AW$12:$AW$264)</f>
        <v>1055833.0699998473</v>
      </c>
      <c r="AX24" s="13">
        <f>SUMIF(RevReqDetR!$B$12:$B$264,AX$1,RevReqDetR!$AW$12:$AW$264)</f>
        <v>1649716.0699998473</v>
      </c>
      <c r="AY24" s="13">
        <f>SUMIF(RevReqDetR!$B$12:$B$264,AY$1,RevReqDetR!$AW$12:$AW$264)</f>
        <v>512717.52999984729</v>
      </c>
      <c r="AZ24" s="13">
        <f>SUMIF(RevReqDetR!$B$12:$B$264,AZ$1,RevReqDetR!$AW$12:$AW$264)</f>
        <v>837530.16999984731</v>
      </c>
      <c r="BA24" s="13">
        <f>SUMIF(RevReqDetR!$B$12:$B$264,BA$1,RevReqDetR!$AW$12:$AW$264)</f>
        <v>268789.07999982964</v>
      </c>
      <c r="BB24" s="13">
        <f>SUMIF(RevReqDetR!$B$12:$B$264,BB$1,RevReqDetR!$AW$12:$AW$264)</f>
        <v>372541.67999982962</v>
      </c>
      <c r="BC24" s="13">
        <f>SUMIF(RevReqDetR!$B$12:$B$264,BC$1,RevReqDetR!$AW$12:$AW$264)</f>
        <v>516584.03999982961</v>
      </c>
      <c r="BD24" s="13">
        <f>SUMIF(RevReqDetR!$B$12:$B$264,BD$1,RevReqDetR!$AW$12:$AW$264)</f>
        <v>124888.58999982564</v>
      </c>
      <c r="BE24" s="13">
        <f>SUMIF(RevReqDetR!$B$12:$B$264,BE$1,RevReqDetR!$AW$12:$AW$264)</f>
        <v>514931.73999982566</v>
      </c>
      <c r="BF24" s="13">
        <f>SUMIF(RevReqDetR!$B$12:$B$264,BF$1,RevReqDetR!$AW$12:$AW$264)</f>
        <v>1014881.3599998257</v>
      </c>
      <c r="BG24" s="13">
        <f>SUMIF(RevReqDetR!$B$12:$B$264,BG$1,RevReqDetR!$AW$12:$AW$264)</f>
        <v>490152.07999989181</v>
      </c>
      <c r="BH24" s="13">
        <f>SUMIF(RevReqDetR!$B$12:$B$264,BH$1,RevReqDetR!$AW$12:$AW$264)</f>
        <v>546372.14999990049</v>
      </c>
      <c r="BI24" s="13">
        <f>SUMIF(RevReqDetR!$B$12:$B$264,BI$1,RevReqDetR!$AW$12:$AW$264)</f>
        <v>1074014.8699999005</v>
      </c>
      <c r="BJ24" s="13">
        <f>SUMIF(RevReqDetR!$B$12:$B$264,BJ$1,RevReqDetR!$AW$12:$AW$264)</f>
        <v>1578803.2099999005</v>
      </c>
      <c r="BK24" s="13">
        <f>SUMIF(RevReqDetR!$B$12:$B$264,BK$1,RevReqDetR!$AW$12:$AW$264)</f>
        <v>370291.49999990058</v>
      </c>
      <c r="BL24" s="13">
        <f>SUMIF(RevReqDetR!$B$12:$B$264,BL$1,RevReqDetR!$AW$12:$AW$264)</f>
        <v>665022.54999990063</v>
      </c>
      <c r="BM24" s="13">
        <f>SUMIF(RevReqDetR!$B$12:$B$264,BM$1,RevReqDetR!$AW$12:$AW$264)</f>
        <v>199853.39999990608</v>
      </c>
      <c r="BN24" s="13">
        <f>SUMIF(RevReqDetR!$B$12:$B$264,BN$1,RevReqDetR!$AW$12:$AW$264)</f>
        <v>340275.63999990607</v>
      </c>
      <c r="BO24" s="13">
        <f>SUMIF(RevReqDetR!$B$12:$B$264,BO$1,RevReqDetR!$AW$12:$AW$264)</f>
        <v>508902.94999990606</v>
      </c>
      <c r="BP24" s="13">
        <f>SUMIF(RevReqDetR!$B$12:$B$264,BP$1,RevReqDetR!$AW$12:$AW$264)</f>
        <v>167522.92999990605</v>
      </c>
      <c r="BQ24" s="13">
        <f>SUMIF(RevReqDetR!$B$12:$B$264,BQ$1,RevReqDetR!$AW$12:$AW$264)</f>
        <v>470442.12999990606</v>
      </c>
      <c r="BR24" s="13">
        <f>SUMIF(RevReqDetR!$B$12:$B$264,BR$1,RevReqDetR!$AW$12:$AW$264)</f>
        <v>959713.22999990603</v>
      </c>
      <c r="BS24" s="13">
        <f>SUMIF(RevReqDetR!$B$12:$B$264,BS$1,RevReqDetR!$AW$12:$AW$264)</f>
        <v>556520.63999989012</v>
      </c>
      <c r="BT24" s="13">
        <f>SUMIF(RevReqDetR!$B$12:$B$264,BT$1,RevReqDetR!$AW$12:$AW$264)</f>
        <v>463444.28999989014</v>
      </c>
      <c r="BU24" s="13">
        <f>SUMIF(RevReqDetR!$B$12:$B$264,BU$1,RevReqDetR!$AW$12:$AW$264)</f>
        <v>1014663.2099998902</v>
      </c>
      <c r="BV24" s="13">
        <f>SUMIF(RevReqDetR!$B$12:$B$264,BV$1,RevReqDetR!$AW$12:$AW$264)</f>
        <v>1603108.4599998901</v>
      </c>
      <c r="BW24" s="13">
        <f>SUMIF(RevReqDetR!$B$12:$B$264,BW$1,RevReqDetR!$AW$12:$AW$264)</f>
        <v>452620.24879989028</v>
      </c>
      <c r="BX24" s="13">
        <f>SUMIF(RevReqDetR!$B$12:$B$264,BX$1,RevReqDetR!$AW$12:$AW$264)</f>
        <v>830142.91879989021</v>
      </c>
      <c r="BY24" s="13">
        <f>SUMIF(RevReqDetR!$B$12:$B$264,BY$1,RevReqDetR!$AW$12:$AW$264)</f>
        <v>250246.64879989007</v>
      </c>
      <c r="BZ24" s="13">
        <f>SUMIF(RevReqDetR!$B$12:$B$264,BZ$1,RevReqDetR!$AW$12:$AW$264)</f>
        <v>417419.96879989008</v>
      </c>
      <c r="CA24" s="13">
        <f>SUMIF(RevReqDetR!$B$12:$B$264,CA$1,RevReqDetR!$AW$12:$AW$264)</f>
        <v>647673.04879989009</v>
      </c>
      <c r="CB24" s="13">
        <f>SUMIF(RevReqDetR!$B$12:$B$264,CB$1,RevReqDetR!$AW$12:$AW$264)</f>
        <v>269823.63879989006</v>
      </c>
      <c r="CC24" s="13">
        <f>SUMIF(RevReqDetR!$B$12:$B$264,CC$1,RevReqDetR!$AW$12:$AW$264)</f>
        <v>926653.29879989009</v>
      </c>
      <c r="CD24" s="13">
        <f>SUMIF(RevReqDetR!$B$12:$B$264,CD$1,RevReqDetR!$AW$12:$AW$264)</f>
        <v>1536886.9387998902</v>
      </c>
      <c r="CE24" s="13">
        <f>SUMIF(RevReqDetR!$B$12:$B$264,CE$1,RevReqDetR!$AW$12:$AW$264)</f>
        <v>552824.99879989028</v>
      </c>
      <c r="CF24" s="13">
        <f>SUMIF(RevReqDetR!$B$12:$B$264,CF$1,RevReqDetR!$AW$12:$AW$264)</f>
        <v>692458.79879989033</v>
      </c>
      <c r="CG24" s="13">
        <f>SUMIF(RevReqDetR!$B$12:$B$264,CG$1,RevReqDetR!$AW$12:$AW$264)</f>
        <v>1344106.0487998903</v>
      </c>
      <c r="CH24" s="13">
        <f>SUMIF(RevReqDetR!$B$12:$B$264,CH$1,RevReqDetR!$AW$12:$AW$264)</f>
        <v>1992971.2487998903</v>
      </c>
      <c r="CI24" s="13">
        <f>SUMIF(RevReqDetR!$B$12:$B$264,CI$1,RevReqDetR!$AW$12:$AW$264)</f>
        <v>496057.5187998903</v>
      </c>
      <c r="CJ24" s="13">
        <f>SUMIF(RevReqDetR!$B$12:$B$264,CJ$1,RevReqDetR!$AW$12:$AW$264)</f>
        <v>885102.5187998903</v>
      </c>
      <c r="CK24" s="13">
        <f>SUMIF(RevReqDetR!$B$12:$B$264,CK$1,RevReqDetR!$AW$12:$AW$264)</f>
        <v>301315.91879989021</v>
      </c>
      <c r="CL24" s="13">
        <f>SUMIF(RevReqDetR!$B$12:$B$264,CL$1,RevReqDetR!$AW$12:$AW$264)</f>
        <v>504215.11879989022</v>
      </c>
      <c r="CM24" s="13">
        <f>SUMIF(RevReqDetR!$B$12:$B$264,CM$1,RevReqDetR!$AW$12:$AW$264)</f>
        <v>677060.92879989021</v>
      </c>
      <c r="CN24" s="13">
        <f>SUMIF(RevReqDetR!$B$12:$B$264,CN$1,RevReqDetR!$AW$12:$AW$264)</f>
        <v>323950.09879989026</v>
      </c>
      <c r="CO24" s="13">
        <f>SUMIF(RevReqDetR!$B$12:$B$264,CO$1,RevReqDetR!$AW$12:$AW$264)</f>
        <v>698774.05879989034</v>
      </c>
      <c r="CP24" s="13">
        <f>SUMIF(RevReqDetR!$B$12:$B$264,CP$1,RevReqDetR!$AW$12:$AW$264)</f>
        <v>1225964.9387998902</v>
      </c>
      <c r="CQ24" s="13">
        <f>SUMIF(RevReqDetR!$B$12:$B$264,CQ$1,RevReqDetR!$AW$12:$AW$264)</f>
        <v>568863.99879989028</v>
      </c>
      <c r="CR24" s="13">
        <f>SUMIF(RevReqDetR!$B$12:$B$264,CR$1,RevReqDetR!$AW$12:$AW$264)</f>
        <v>645274.44879989023</v>
      </c>
      <c r="CS24" s="13">
        <f>SUMIF(RevReqDetR!$B$12:$B$264,CS$1,RevReqDetR!$AW$12:$AW$264)</f>
        <v>1257489.5687998901</v>
      </c>
      <c r="CT24" s="13">
        <f>SUMIF(RevReqDetR!$B$12:$B$264,CT$1,RevReqDetR!$AW$12:$AW$264)</f>
        <v>1805495.3887998899</v>
      </c>
      <c r="CU24" s="13">
        <f>SUMIF(RevReqDetR!$B$12:$B$264,CU$1,RevReqDetR!$AW$12:$AW$264)</f>
        <v>445842.59879989014</v>
      </c>
      <c r="CV24" s="13">
        <f>SUMIF(RevReqDetR!$B$12:$B$264,CV$1,RevReqDetR!$AW$12:$AW$264)</f>
        <v>782725.1587998902</v>
      </c>
      <c r="CW24" s="13">
        <f>SUMIF(RevReqDetR!$B$12:$B$264,CW$1,RevReqDetR!$AW$12:$AW$264)</f>
        <v>244406.83879989036</v>
      </c>
      <c r="CX24" s="13">
        <f>SUMIF(RevReqDetR!$B$12:$B$264,CX$1,RevReqDetR!$AW$12:$AW$264)</f>
        <v>402313.36879989039</v>
      </c>
      <c r="CY24" s="13">
        <f>SUMIF(RevReqDetR!$B$12:$B$264,CY$1,RevReqDetR!$AW$12:$AW$264)</f>
        <v>634482.10879989038</v>
      </c>
      <c r="CZ24" s="13">
        <f>SUMIF(RevReqDetR!$B$12:$B$264,CZ$1,RevReqDetR!$AW$12:$AW$264)</f>
        <v>222650.81879989034</v>
      </c>
      <c r="DA24" s="13">
        <f>SUMIF(RevReqDetR!$B$12:$B$264,DA$1,RevReqDetR!$AW$12:$AW$264)</f>
        <v>556967.64879989042</v>
      </c>
      <c r="DB24" s="13">
        <f>SUMIF(RevReqDetR!$B$12:$B$264,DB$1,RevReqDetR!$AW$12:$AW$264)</f>
        <v>1024865.7187998905</v>
      </c>
      <c r="DC24" s="13">
        <f>SUMIF(RevReqDetR!$B$12:$B$264,DC$1,RevReqDetR!$AW$12:$AW$264)</f>
        <v>495208.38879989041</v>
      </c>
      <c r="DD24" s="13">
        <f>SUMIF(RevReqDetR!$B$12:$B$264,DD$1,RevReqDetR!$AW$12:$AW$264)</f>
        <v>563437.12879989028</v>
      </c>
      <c r="DE24" s="13">
        <f>SUMIF(RevReqDetR!$B$12:$B$264,DE$1,RevReqDetR!$AW$12:$AW$264)</f>
        <v>1200851.8187998901</v>
      </c>
      <c r="DF24" s="13">
        <f>SUMIF(RevReqDetR!$B$12:$B$264,DF$1,RevReqDetR!$AW$12:$AW$264)</f>
        <v>1669508.3787998902</v>
      </c>
      <c r="DG24" s="13">
        <f>SUMIF(RevReqDetR!$B$12:$B$264,DG$1,RevReqDetR!$AW$12:$AW$264)</f>
        <v>328362.12879989017</v>
      </c>
      <c r="DH24" s="13">
        <f>SUMIF(RevReqDetR!$B$12:$B$264,DH$1,RevReqDetR!$AW$12:$AW$264)</f>
        <v>583050.96879989014</v>
      </c>
      <c r="DI24" s="13">
        <f>SUMIF(RevReqDetR!$B$12:$B$264,DI$1,RevReqDetR!$AW$12:$AW$264)</f>
        <v>207383.23879989015</v>
      </c>
      <c r="DJ24" s="13">
        <f>SUMIF(RevReqDetR!$B$12:$B$264,DJ$1,RevReqDetR!$AW$12:$AW$264)</f>
        <v>371173.37879989017</v>
      </c>
      <c r="DK24" s="13">
        <f>SUMIF(RevReqDetR!$B$12:$B$264,DK$1,RevReqDetR!$AW$12:$AW$264)</f>
        <v>569544.97879989014</v>
      </c>
      <c r="DL24" s="13">
        <f>SUMIF(RevReqDetR!$B$12:$B$264,DL$1,RevReqDetR!$AW$12:$AW$264)</f>
        <v>245184.22879989014</v>
      </c>
      <c r="DM24" s="13">
        <f>SUMIF(RevReqDetR!$B$12:$B$264,DM$1,RevReqDetR!$AW$12:$AW$264)</f>
        <v>577586.48879989015</v>
      </c>
      <c r="DN24" s="13">
        <f>SUMIF(RevReqDetR!$B$12:$B$264,DN$1,RevReqDetR!$AW$12:$AW$264)</f>
        <v>1018452.9287998901</v>
      </c>
      <c r="DO24" s="13">
        <f>SUMIF(RevReqDetR!$B$12:$B$264,DO$1,RevReqDetR!$AW$12:$AW$264)</f>
        <v>445481.47879989014</v>
      </c>
      <c r="DP24" s="13">
        <f>SUMIF(RevReqDetR!$B$12:$B$264,DP$1,RevReqDetR!$AW$12:$AW$264)</f>
        <v>544798.77879989962</v>
      </c>
      <c r="DQ24" s="13">
        <f>SUMIF(RevReqDetR!$B$12:$B$264,DQ$1,RevReqDetR!$AW$12:$AW$264)</f>
        <v>1137142.7787998996</v>
      </c>
      <c r="DR24" s="13">
        <f>SUMIF(RevReqDetR!$B$12:$B$264,DR$1,RevReqDetR!$AW$12:$AW$264)</f>
        <v>1668652.3687998997</v>
      </c>
      <c r="DS24" s="13">
        <f>SUMIF(RevReqDetR!$B$12:$B$264,DS$1,RevReqDetR!$AW$12:$AW$264)</f>
        <v>421942.76879990054</v>
      </c>
      <c r="DT24" s="13">
        <f>SUMIF(RevReqDetR!$B$12:$B$264,DT$1,RevReqDetR!$AW$12:$AW$264)</f>
        <v>678072.58879990061</v>
      </c>
      <c r="DU24" s="13">
        <f>SUMIF(RevReqDetR!$B$12:$B$264,DU$1,RevReqDetR!$AW$12:$AW$264)</f>
        <v>223613.60879990063</v>
      </c>
      <c r="DV24" s="13">
        <f>SUMIF(RevReqDetR!$B$12:$B$264,DV$1,RevReqDetR!$AW$12:$AW$264)</f>
        <v>368772.9587999006</v>
      </c>
      <c r="DW24" s="13">
        <f>SUMIF(RevReqDetR!$B$12:$B$264,DW$1,RevReqDetR!$AW$12:$AW$264)</f>
        <v>571745.76879990054</v>
      </c>
      <c r="DX24" s="13">
        <f>SUMIF(RevReqDetR!$B$12:$B$264,DX$1,RevReqDetR!$AW$12:$AW$264)</f>
        <v>244219.58879987826</v>
      </c>
      <c r="DY24" s="13">
        <f>SUMIF(RevReqDetR!$B$12:$B$264,DY$1,RevReqDetR!$AW$12:$AW$264)</f>
        <v>558115.58879987919</v>
      </c>
      <c r="DZ24" s="13">
        <f>SUMIF(RevReqDetR!$B$12:$B$264,DZ$1,RevReqDetR!$AW$12:$AW$264)</f>
        <v>999843.58879987919</v>
      </c>
      <c r="EA24" s="13">
        <f>SUMIF(RevReqDetR!$B$12:$B$264,EA$1,RevReqDetR!$AW$12:$AW$264)</f>
        <v>493696</v>
      </c>
      <c r="EB24" s="13">
        <f>SUMIF(RevReqDetR!$B$12:$B$264,EB$1,RevReqDetR!$AW$12:$AW$264)</f>
        <v>587656</v>
      </c>
      <c r="EC24" s="13">
        <f>SUMIF(RevReqDetR!$B$12:$B$264,EC$1,RevReqDetR!$AW$12:$AW$264)</f>
        <v>1160464</v>
      </c>
      <c r="ED24" s="13">
        <f>SUMIF(RevReqDetR!$B$12:$B$264,ED$1,RevReqDetR!$AW$12:$AW$264)</f>
        <v>1716800</v>
      </c>
      <c r="EE24" s="13">
        <f>SUMIF(RevReqDetR!$B$12:$B$264,EE$1,RevReqDetR!$AW$12:$AW$264)</f>
        <v>493928</v>
      </c>
      <c r="EF24" s="13">
        <f>SUMIF(RevReqDetR!$B$12:$B$264,EF$1,RevReqDetR!$AW$12:$AW$264)</f>
        <v>907816</v>
      </c>
      <c r="EG24" s="13">
        <f>SUMIF(RevReqDetR!$B$12:$B$264,EG$1,RevReqDetR!$AW$12:$AW$264)</f>
        <v>327352</v>
      </c>
      <c r="EH24" s="13">
        <f>SUMIF(RevReqDetR!$B$12:$B$264,EH$1,RevReqDetR!$AW$12:$AW$264)</f>
        <v>517824</v>
      </c>
      <c r="EI24" s="13">
        <f>SUMIF(RevReqDetR!$B$12:$B$264,EI$1,RevReqDetR!$AW$12:$AW$264)</f>
        <v>687648</v>
      </c>
      <c r="EJ24" s="13">
        <f>SUMIF(RevReqDetR!$B$12:$B$264,EJ$1,RevReqDetR!$AW$12:$AW$264)</f>
        <v>211120</v>
      </c>
      <c r="EK24" s="13">
        <f>SUMIF(RevReqDetR!$B$12:$B$264,EK$1,RevReqDetR!$AW$12:$AW$264)</f>
        <v>470728</v>
      </c>
      <c r="EL24" s="13">
        <f>SUMIF(RevReqDetR!$B$12:$B$264,EL$1,RevReqDetR!$AW$12:$AW$264)</f>
        <v>833344</v>
      </c>
      <c r="EM24" s="13">
        <f>SUMIF(RevReqDetR!$B$12:$B$264,EM$1,RevReqDetR!$AW$12:$AW$264)</f>
        <v>397648</v>
      </c>
      <c r="EN24" s="13">
        <f>SUMIF(RevReqDetR!$B$12:$B$264,EN$1,RevReqDetR!$AW$12:$AW$264)</f>
        <v>466784</v>
      </c>
      <c r="EO24" s="13">
        <f>SUMIF(RevReqDetR!$B$12:$B$264,EO$1,RevReqDetR!$AW$12:$AW$264)</f>
        <v>918488</v>
      </c>
      <c r="EP24" s="13">
        <f>SUMIF(RevReqDetR!$B$12:$B$264,EP$1,RevReqDetR!$AW$12:$AW$264)</f>
        <v>1359288</v>
      </c>
      <c r="EQ24" s="13">
        <f>SUMIF(RevReqDetR!$B$12:$B$264,EQ$1,RevReqDetR!$AW$12:$AW$264)</f>
        <v>396488</v>
      </c>
      <c r="ER24" s="13">
        <f>SUMIF(RevReqDetR!$B$12:$B$264,ER$1,RevReqDetR!$AW$12:$AW$264)</f>
        <v>732192</v>
      </c>
      <c r="ES24" s="13">
        <f>SUMIF(RevReqDetR!$B$12:$B$264,ES$1,RevReqDetR!$AW$12:$AW$264)</f>
        <v>273528</v>
      </c>
      <c r="ET24" s="13">
        <f>SUMIF(RevReqDetR!$B$12:$B$264,ET$1,RevReqDetR!$AW$12:$AW$264)</f>
        <v>447064</v>
      </c>
      <c r="EU24" s="13">
        <f>SUMIF(RevReqDetR!$B$12:$B$264,EU$1,RevReqDetR!$AW$12:$AW$264)</f>
        <v>603200</v>
      </c>
      <c r="EV24" s="13">
        <f>SUMIF(RevReqDetR!$B$12:$B$264,EV$1,RevReqDetR!$AW$12:$AW$264)</f>
        <v>192328</v>
      </c>
      <c r="EW24" s="13">
        <f>SUMIF(RevReqDetR!$B$12:$B$264,EW$1,RevReqDetR!$AW$12:$AW$264)</f>
        <v>427808</v>
      </c>
      <c r="EX24" s="13">
        <f>SUMIF(RevReqDetR!$B$12:$B$264,EX$1,RevReqDetR!$AW$12:$AW$264)</f>
        <v>750984</v>
      </c>
      <c r="EY24" s="13">
        <f>SUMIF(RevReqDetR!$B$12:$B$264,EY$1,RevReqDetR!$AW$12:$AW$264)</f>
        <v>357048</v>
      </c>
      <c r="EZ24" s="13">
        <f>SUMIF(RevReqDetR!$B$12:$B$264,EZ$1,RevReqDetR!$AW$12:$AW$264)</f>
        <v>416672</v>
      </c>
      <c r="FA24" s="13">
        <f>SUMIF(RevReqDetR!$B$12:$B$264,FA$1,RevReqDetR!$AW$12:$AW$264)</f>
        <v>817336</v>
      </c>
      <c r="FB24" s="13">
        <f>SUMIF(RevReqDetR!$B$12:$B$264,FB$1,RevReqDetR!$AW$12:$AW$264)</f>
        <v>1207560</v>
      </c>
      <c r="FC24" s="13">
        <f>SUMIF(RevReqDetR!$B$12:$B$264,FC$1,RevReqDetR!$AW$12:$AW$264)</f>
        <v>358440</v>
      </c>
      <c r="FD24" s="13">
        <f>SUMIF(RevReqDetR!$B$12:$B$264,FD$1,RevReqDetR!$AW$12:$AW$264)</f>
        <v>662592</v>
      </c>
      <c r="FE24" s="13">
        <f>SUMIF(RevReqDetR!$B$12:$B$264,FE$1,RevReqDetR!$AW$12:$AW$264)</f>
        <v>241976</v>
      </c>
      <c r="FF24" s="13">
        <f>SUMIF(RevReqDetR!$B$12:$B$264,FF$1,RevReqDetR!$AW$12:$AW$264)</f>
        <v>374912</v>
      </c>
      <c r="FG24" s="13">
        <f>SUMIF(RevReqDetR!$B$12:$B$264,FG$1,RevReqDetR!$AW$12:$AW$264)</f>
        <v>493928</v>
      </c>
      <c r="FH24" s="13">
        <f>SUMIF(RevReqDetR!$B$12:$B$264,FH$1,RevReqDetR!$AW$12:$AW$264)</f>
        <v>139200</v>
      </c>
      <c r="FI24" s="13">
        <f>SUMIF(RevReqDetR!$B$12:$B$264,FI$1,RevReqDetR!$AW$12:$AW$264)</f>
        <v>298120</v>
      </c>
      <c r="FJ24" s="13">
        <f>SUMIF(RevReqDetR!$B$12:$B$264,FJ$1,RevReqDetR!$AW$12:$AW$264)</f>
        <v>520376</v>
      </c>
      <c r="FK24" s="13">
        <f>SUMIF(RevReqDetR!$B$12:$B$264,FK$1,RevReqDetR!$AW$12:$AW$264)</f>
        <v>246848</v>
      </c>
      <c r="FL24" s="13">
        <f>SUMIF(RevReqDetR!$B$12:$B$264,FL$1,RevReqDetR!$AW$12:$AW$264)</f>
        <v>293248</v>
      </c>
      <c r="FM24" s="13">
        <f>SUMIF(RevReqDetR!$B$12:$B$264,FM$1,RevReqDetR!$AW$12:$AW$264)</f>
        <v>579072</v>
      </c>
      <c r="FN24" s="13">
        <f>SUMIF(RevReqDetR!$B$12:$B$264,FN$1,RevReqDetR!$AW$12:$AW$264)</f>
        <v>860720</v>
      </c>
      <c r="FO24" s="13">
        <f>SUMIF(RevReqDetR!$B$12:$B$264,FO$1,RevReqDetR!$AW$12:$AW$264)</f>
        <v>254968</v>
      </c>
      <c r="FP24" s="13">
        <f>SUMIF(RevReqDetR!$B$12:$B$264,FP$1,RevReqDetR!$AW$12:$AW$264)</f>
        <v>472352</v>
      </c>
      <c r="FQ24" s="13">
        <f>SUMIF(RevReqDetR!$B$12:$B$264,FQ$1,RevReqDetR!$AW$12:$AW$264)</f>
        <v>176552</v>
      </c>
      <c r="FR24" s="13">
        <f>SUMIF(RevReqDetR!$B$12:$B$264,FR$1,RevReqDetR!$AW$12:$AW$264)</f>
        <v>290928</v>
      </c>
      <c r="FS24" s="13">
        <f>SUMIF(RevReqDetR!$B$12:$B$264,FS$1,RevReqDetR!$AW$12:$AW$264)</f>
        <v>394168</v>
      </c>
      <c r="FT24" s="13">
        <f>SUMIF(RevReqDetR!$B$12:$B$264,FT$1,RevReqDetR!$AW$12:$AW$264)</f>
        <v>125048</v>
      </c>
      <c r="FU24" s="13">
        <f>SUMIF(RevReqDetR!$B$12:$B$264,FU$1,RevReqDetR!$AW$12:$AW$264)</f>
        <v>270744</v>
      </c>
      <c r="FV24" s="13">
        <f>SUMIF(RevReqDetR!$B$12:$B$264,FV$1,RevReqDetR!$AW$12:$AW$264)</f>
        <v>476528</v>
      </c>
      <c r="FW24" s="13">
        <f>SUMIF(RevReqDetR!$B$12:$B$264,FW$1,RevReqDetR!$AW$12:$AW$264)</f>
        <v>218080</v>
      </c>
      <c r="FX24" s="13">
        <f>SUMIF(RevReqDetR!$B$12:$B$264,FX$1,RevReqDetR!$AW$12:$AW$264)</f>
        <v>102544</v>
      </c>
      <c r="FY24" s="13">
        <f>SUMIF(RevReqDetR!$B$12:$B$264,FY$1,RevReqDetR!$AW$12:$AW$264)</f>
        <v>178408</v>
      </c>
      <c r="FZ24" s="13">
        <f>SUMIF(RevReqDetR!$B$12:$B$264,FZ$1,RevReqDetR!$AW$12:$AW$264)</f>
        <v>228984</v>
      </c>
      <c r="GA24" s="13">
        <f>SUMIF(RevReqDetR!$B$12:$B$264,GA$1,RevReqDetR!$AW$12:$AW$264)</f>
        <v>43384</v>
      </c>
      <c r="GB24" s="13">
        <f>SUMIF(RevReqDetR!$B$12:$B$264,GB$1,RevReqDetR!$AW$12:$AW$264)</f>
        <v>80968</v>
      </c>
      <c r="GC24" s="13">
        <f>SUMIF(RevReqDetR!$B$12:$B$264,GC$1,RevReqDetR!$AW$12:$AW$264)</f>
        <v>31320</v>
      </c>
      <c r="GD24" s="13">
        <f>SUMIF(RevReqDetR!$B$12:$B$264,GD$1,RevReqDetR!$AW$12:$AW$264)</f>
        <v>39672</v>
      </c>
      <c r="GE24" s="13">
        <f>SUMIF(RevReqDetR!$B$12:$B$264,GE$1,RevReqDetR!$AW$12:$AW$264)</f>
        <v>46864</v>
      </c>
      <c r="GF24" s="13">
        <f>SUMIF(RevReqDetR!$B$12:$B$264,GF$1,RevReqDetR!$AW$12:$AW$264)</f>
        <v>8816</v>
      </c>
      <c r="GG24" s="13">
        <f>SUMIF(RevReqDetR!$B$12:$B$264,GG$1,RevReqDetR!$AW$12:$AW$264)</f>
        <v>20648</v>
      </c>
      <c r="GH24" s="13">
        <f>SUMIF(RevReqDetR!$B$12:$B$264,GH$1,RevReqDetR!$AW$12:$AW$264)</f>
        <v>38048</v>
      </c>
      <c r="GI24" s="13">
        <f>SUMIF(RevReqDetR!$B$12:$B$264,GI$1,RevReqDetR!$AW$12:$AW$264)</f>
        <v>20416</v>
      </c>
      <c r="GJ24" s="13">
        <f>SUMIF(RevReqDetR!$B$12:$B$264,GJ$1,RevReqDetR!$AW$12:$AW$264)</f>
        <v>2088</v>
      </c>
      <c r="GK24" s="13">
        <f>SUMIF(RevReqDetR!$B$12:$B$264,GK$1,RevReqDetR!$AW$12:$AW$264)</f>
        <v>2088</v>
      </c>
      <c r="GL24" s="13">
        <f>SUMIF(RevReqDetR!$B$12:$B$264,GL$1,RevReqDetR!$AW$12:$AW$264)</f>
        <v>2088</v>
      </c>
      <c r="GM24" s="13">
        <f>SUMIF(RevReqDetR!$B$12:$B$264,GM$1,RevReqDetR!$AW$12:$AW$264)</f>
        <v>0</v>
      </c>
      <c r="GN24" s="13">
        <f>SUMIF(RevReqDetR!$B$12:$B$264,GN$1,RevReqDetR!$AW$12:$AW$264)</f>
        <v>0</v>
      </c>
      <c r="GO24" s="13">
        <f>SUMIF(RevReqDetR!$B$12:$B$264,GO$1,RevReqDetR!$AW$12:$AW$264)</f>
        <v>0</v>
      </c>
      <c r="GP24" s="13">
        <f>SUMIF(RevReqDetR!$B$12:$B$264,GP$1,RevReqDetR!$AW$12:$AW$264)</f>
        <v>0</v>
      </c>
      <c r="GQ24" s="13">
        <f>SUMIF(RevReqDetR!$B$12:$B$264,GQ$1,RevReqDetR!$AW$12:$AW$264)</f>
        <v>0</v>
      </c>
      <c r="GR24" s="13">
        <f>SUMIF(RevReqDetR!$B$12:$B$264,GR$1,RevReqDetR!$AW$12:$AW$264)</f>
        <v>0</v>
      </c>
      <c r="GS24" s="13">
        <f>SUMIF(RevReqDetR!$B$12:$B$264,GS$1,RevReqDetR!$AW$12:$AW$264)</f>
        <v>0</v>
      </c>
      <c r="GT24" s="13">
        <f>SUMIF(RevReqDetR!$B$12:$B$264,GT$1,RevReqDetR!$AW$12:$AW$264)</f>
        <v>0</v>
      </c>
      <c r="GU24" s="13">
        <f>SUMIF(RevReqDetR!$B$12:$B$264,GU$1,RevReqDetR!$AW$12:$AW$264)</f>
        <v>0</v>
      </c>
      <c r="GV24" s="13">
        <f>SUMIF(RevReqDetR!$B$12:$B$264,GV$1,RevReqDetR!$AW$12:$AW$264)</f>
        <v>0</v>
      </c>
      <c r="GW24" s="13">
        <f>SUMIF(RevReqDetR!$B$12:$B$264,GW$1,RevReqDetR!$AW$12:$AW$264)</f>
        <v>0</v>
      </c>
      <c r="GX24" s="13">
        <f>SUMIF(RevReqDetR!$B$12:$B$264,GX$1,RevReqDetR!$AW$12:$AW$264)</f>
        <v>0</v>
      </c>
      <c r="GY24" s="13">
        <f>SUMIF(RevReqDetR!$B$12:$B$264,GY$1,RevReqDetR!$AW$12:$AW$264)</f>
        <v>0</v>
      </c>
      <c r="GZ24" s="13">
        <f>SUMIF(RevReqDetR!$B$12:$B$264,GZ$1,RevReqDetR!$AW$12:$AW$264)</f>
        <v>0</v>
      </c>
      <c r="HA24" s="13">
        <f>SUMIF(RevReqDetR!$B$12:$B$264,HA$1,RevReqDetR!$AW$12:$AW$264)</f>
        <v>0</v>
      </c>
      <c r="HB24" s="13">
        <f>SUMIF(RevReqDetR!$B$12:$B$264,HB$1,RevReqDetR!$AW$12:$AW$264)</f>
        <v>0</v>
      </c>
      <c r="HC24" s="13">
        <f>SUMIF(RevReqDetR!$B$12:$B$264,HC$1,RevReqDetR!$AW$12:$AW$264)</f>
        <v>0</v>
      </c>
      <c r="HD24" s="13">
        <f>SUMIF(RevReqDetR!$B$12:$B$264,HD$1,RevReqDetR!$AW$12:$AW$264)</f>
        <v>0</v>
      </c>
      <c r="HE24" s="13">
        <f>SUMIF(RevReqDetR!$B$12:$B$264,HE$1,RevReqDetR!$AW$12:$AW$264)</f>
        <v>0</v>
      </c>
      <c r="HF24" s="13">
        <f>SUMIF(RevReqDetR!$B$12:$B$264,HF$1,RevReqDetR!$AW$12:$AW$264)</f>
        <v>0</v>
      </c>
      <c r="HG24" s="13">
        <f>SUMIF(RevReqDetR!$B$12:$B$264,HG$1,RevReqDetR!$AW$12:$AW$264)</f>
        <v>0</v>
      </c>
      <c r="HH24" s="13">
        <f>SUMIF(RevReqDetR!$B$12:$B$264,HH$1,RevReqDetR!$AW$12:$AW$264)</f>
        <v>0</v>
      </c>
      <c r="HI24" s="13">
        <f>SUMIF(RevReqDetR!$B$12:$B$264,HI$1,RevReqDetR!$AW$12:$AW$264)</f>
        <v>0</v>
      </c>
      <c r="HJ24" s="13">
        <f>SUMIF(RevReqDetR!$B$12:$B$264,HJ$1,RevReqDetR!$AW$12:$AW$264)</f>
        <v>0</v>
      </c>
      <c r="HK24" s="13">
        <f>SUMIF(RevReqDetR!$B$12:$B$264,HK$1,RevReqDetR!$AW$12:$AW$264)</f>
        <v>0</v>
      </c>
      <c r="HL24" s="13">
        <f>SUMIF(RevReqDetR!$B$12:$B$264,HL$1,RevReqDetR!$AW$12:$AW$264)</f>
        <v>0</v>
      </c>
      <c r="HM24" s="13">
        <f>SUMIF(RevReqDetR!$B$12:$B$264,HM$1,RevReqDetR!$AW$12:$AW$264)</f>
        <v>0</v>
      </c>
      <c r="HN24" s="13">
        <f>SUMIF(RevReqDetR!$B$12:$B$264,HN$1,RevReqDetR!$AW$12:$AW$264)</f>
        <v>0</v>
      </c>
      <c r="HO24" s="13">
        <f>SUMIF(RevReqDetR!$B$12:$B$264,HO$1,RevReqDetR!$AW$12:$AW$264)</f>
        <v>0</v>
      </c>
      <c r="HP24" s="13">
        <f>SUMIF(RevReqDetR!$B$12:$B$264,HP$1,RevReqDetR!$AW$12:$AW$264)</f>
        <v>0</v>
      </c>
      <c r="HQ24" s="13">
        <f>SUMIF(RevReqDetR!$B$12:$B$264,HQ$1,RevReqDetR!$AW$12:$AW$264)</f>
        <v>0</v>
      </c>
      <c r="HR24" s="13">
        <f>SUMIF(RevReqDetR!$B$12:$B$264,HR$1,RevReqDetR!$AW$12:$AW$264)</f>
        <v>0</v>
      </c>
      <c r="HS24" s="13">
        <f>SUMIF(RevReqDetR!$B$12:$B$264,HS$1,RevReqDetR!$AW$12:$AW$264)</f>
        <v>0</v>
      </c>
      <c r="HT24" s="13">
        <f>SUMIF(RevReqDetR!$B$12:$B$264,HT$1,RevReqDetR!$AW$12:$AW$264)</f>
        <v>0</v>
      </c>
      <c r="HU24" s="13">
        <f>SUMIF(RevReqDetR!$B$12:$B$264,HU$1,RevReqDetR!$AW$12:$AW$264)</f>
        <v>0</v>
      </c>
      <c r="HV24" s="13">
        <f>SUMIF(RevReqDetR!$B$12:$B$264,HV$1,RevReqDetR!$AW$12:$AW$264)</f>
        <v>0</v>
      </c>
      <c r="HW24" s="13">
        <f>SUMIF(RevReqDetR!$B$12:$B$264,HW$1,RevReqDetR!$AW$12:$AW$264)</f>
        <v>0</v>
      </c>
      <c r="HY24" s="13">
        <f t="array" ref="HY24">SUM(IF($D$45:$HX$45=HY$1,IF($D$46:$HX$46=12,($D24:$HX24))))</f>
        <v>0</v>
      </c>
      <c r="HZ24" s="13">
        <f t="array" ref="HZ24">SUM(IF($D$45:$HX$45=HZ$1,IF($D$46:$HX$46=12,($D24:$HX24))))</f>
        <v>0</v>
      </c>
      <c r="IA24" s="13">
        <f t="array" ref="IA24">SUM(IF($D$45:$HX$45=IA$1,IF($D$46:$HX$46=12,($D24:$HX24))))</f>
        <v>1795217.6299998639</v>
      </c>
      <c r="IB24" s="13">
        <f t="array" ref="IB24">SUM(IF($D$45:$HX$45=IB$1,IF($D$46:$HX$46=12,($D24:$HX24))))</f>
        <v>1287922.4699998638</v>
      </c>
      <c r="IC24" s="13">
        <f t="array" ref="IC24">SUM(IF($D$45:$HX$45=IC$1,IF($D$46:$HX$46=12,($D24:$HX24))))</f>
        <v>268789.07999982964</v>
      </c>
      <c r="ID24" s="13">
        <f t="array" ref="ID24">SUM(IF($D$45:$HX$45=ID$1,IF($D$46:$HX$46=12,($D24:$HX24))))</f>
        <v>199853.39999990608</v>
      </c>
      <c r="IE24" s="13">
        <f t="array" ref="IE24">SUM(IF($D$45:$HX$45=IE$1,IF($D$46:$HX$46=12,($D24:$HX24))))</f>
        <v>250246.64879989007</v>
      </c>
      <c r="IF24" s="13">
        <f t="array" ref="IF24">SUM(IF($D$45:$HX$45=IF$1,IF($D$46:$HX$46=12,($D24:$HX24))))</f>
        <v>301315.91879989021</v>
      </c>
      <c r="IG24" s="13">
        <f t="array" ref="IG24">SUM(IF($D$45:$HX$45=IG$1,IF($D$46:$HX$46=12,($D24:$HX24))))</f>
        <v>244406.83879989036</v>
      </c>
      <c r="IH24" s="13">
        <f t="array" ref="IH24">SUM(IF($D$45:$HX$45=IH$1,IF($D$46:$HX$46=12,($D24:$HX24))))</f>
        <v>207383.23879989015</v>
      </c>
      <c r="II24" s="13">
        <f t="array" ref="II24">SUM(IF($D$45:$HX$45=II$1,IF($D$46:$HX$46=12,($D24:$HX24))))</f>
        <v>223613.60879990063</v>
      </c>
      <c r="IJ24" s="13">
        <f t="array" ref="IJ24">SUM(IF($D$45:$HX$45=IJ$1,IF($D$46:$HX$46=12,($D24:$HX24))))</f>
        <v>327352</v>
      </c>
      <c r="IK24" s="13">
        <f t="array" ref="IK24">SUM(IF($D$45:$HX$45=IK$1,IF($D$46:$HX$46=12,($D24:$HX24))))</f>
        <v>273528</v>
      </c>
      <c r="IL24" s="13">
        <f t="array" ref="IL24">SUM(IF($D$45:$HX$45=IL$1,IF($D$46:$HX$46=12,($D24:$HX24))))</f>
        <v>241976</v>
      </c>
      <c r="IM24" s="13">
        <f t="array" ref="IM24">SUM(IF($D$45:$HX$45=IM$1,IF($D$46:$HX$46=12,($D24:$HX24))))</f>
        <v>176552</v>
      </c>
      <c r="IN24" s="13">
        <f t="array" ref="IN24">SUM(IF($D$45:$HX$45=IN$1,IF($D$46:$HX$46=12,($D24:$HX24))))</f>
        <v>31320</v>
      </c>
      <c r="IO24" s="13">
        <f t="array" ref="IO24">SUM(IF($D$45:$HX$45=IO$1,IF($D$46:$HX$46=12,($D24:$HX24))))</f>
        <v>0</v>
      </c>
      <c r="IP24" s="13">
        <f t="array" ref="IP24">SUM(IF($D$45:$HX$45=IP$1,IF($D$46:$HX$46=12,($D24:$HX24))))</f>
        <v>0</v>
      </c>
      <c r="IQ24" s="13">
        <f t="array" ref="IQ24">SUM(IF($D$45:$HX$45=IQ$1,IF($D$46:$HX$46=12,($D24:$HX24))))</f>
        <v>0</v>
      </c>
      <c r="IR24" s="13">
        <f t="array" ref="IR24">SUM(IF($D$45:$HX$45=IR$1,IF($D$46:$HX$46=12,($D24:$HX24))))</f>
        <v>0</v>
      </c>
    </row>
    <row r="25" spans="1:252" x14ac:dyDescent="0.2">
      <c r="B25" s="128" t="s">
        <v>213</v>
      </c>
      <c r="D25" s="126">
        <f>D23+D24</f>
        <v>0</v>
      </c>
      <c r="E25" s="126">
        <f t="shared" ref="E25:BP25" si="27">E23+E24</f>
        <v>0</v>
      </c>
      <c r="F25" s="126">
        <f t="shared" si="27"/>
        <v>0</v>
      </c>
      <c r="G25" s="126">
        <f t="shared" si="27"/>
        <v>0</v>
      </c>
      <c r="H25" s="126">
        <f t="shared" si="27"/>
        <v>0</v>
      </c>
      <c r="I25" s="126">
        <f t="shared" si="27"/>
        <v>0</v>
      </c>
      <c r="J25" s="126">
        <f t="shared" si="27"/>
        <v>0</v>
      </c>
      <c r="K25" s="126">
        <f t="shared" si="27"/>
        <v>0</v>
      </c>
      <c r="L25" s="126">
        <f t="shared" si="27"/>
        <v>0</v>
      </c>
      <c r="M25" s="126">
        <f t="shared" si="27"/>
        <v>0</v>
      </c>
      <c r="N25" s="126">
        <f t="shared" si="27"/>
        <v>0</v>
      </c>
      <c r="O25" s="126">
        <f t="shared" si="27"/>
        <v>0</v>
      </c>
      <c r="P25" s="126">
        <f t="shared" si="27"/>
        <v>0</v>
      </c>
      <c r="Q25" s="126">
        <f t="shared" si="27"/>
        <v>0</v>
      </c>
      <c r="R25" s="126">
        <f t="shared" si="27"/>
        <v>3222080.8900000015</v>
      </c>
      <c r="S25" s="126">
        <f t="shared" si="27"/>
        <v>3756637.830000001</v>
      </c>
      <c r="T25" s="126">
        <f t="shared" si="27"/>
        <v>4316720.4200000009</v>
      </c>
      <c r="U25" s="126">
        <f t="shared" si="27"/>
        <v>1921862.600000001</v>
      </c>
      <c r="V25" s="126">
        <f t="shared" si="27"/>
        <v>3181136.600000001</v>
      </c>
      <c r="W25" s="126">
        <f t="shared" si="27"/>
        <v>4733263.2500000009</v>
      </c>
      <c r="X25" s="126">
        <f t="shared" si="27"/>
        <v>2929943.850000001</v>
      </c>
      <c r="Y25" s="126">
        <f t="shared" si="27"/>
        <v>3437322.7600000012</v>
      </c>
      <c r="Z25" s="126">
        <f t="shared" si="27"/>
        <v>4484156.0900000017</v>
      </c>
      <c r="AA25" s="126">
        <f t="shared" si="27"/>
        <v>5174629.2700000014</v>
      </c>
      <c r="AB25" s="126">
        <f t="shared" si="27"/>
        <v>1341600.5499998638</v>
      </c>
      <c r="AC25" s="126">
        <f t="shared" si="27"/>
        <v>1839279.8199998639</v>
      </c>
      <c r="AD25" s="126">
        <f t="shared" si="27"/>
        <v>2370896.2599998638</v>
      </c>
      <c r="AE25" s="126">
        <f t="shared" si="27"/>
        <v>1045612.2999998638</v>
      </c>
      <c r="AF25" s="126">
        <f t="shared" si="27"/>
        <v>1265715.5599998641</v>
      </c>
      <c r="AG25" s="126">
        <f t="shared" si="27"/>
        <v>2065179.2899998641</v>
      </c>
      <c r="AH25" s="126">
        <f t="shared" si="27"/>
        <v>1032372.4499998642</v>
      </c>
      <c r="AI25" s="126">
        <f t="shared" si="27"/>
        <v>1909578.2799998643</v>
      </c>
      <c r="AJ25" s="126">
        <f t="shared" si="27"/>
        <v>984002.41999986349</v>
      </c>
      <c r="AK25" s="126">
        <f t="shared" si="27"/>
        <v>1907564.1999998635</v>
      </c>
      <c r="AL25" s="126">
        <f t="shared" si="27"/>
        <v>2764395.1099998634</v>
      </c>
      <c r="AM25" s="126">
        <f t="shared" si="27"/>
        <v>691748.38999986369</v>
      </c>
      <c r="AN25" s="126">
        <f t="shared" si="27"/>
        <v>1062873.4699998638</v>
      </c>
      <c r="AO25" s="126">
        <f t="shared" si="27"/>
        <v>1434862.3799998637</v>
      </c>
      <c r="AP25" s="126">
        <f t="shared" si="27"/>
        <v>1847233.7299998635</v>
      </c>
      <c r="AQ25" s="126">
        <f t="shared" si="27"/>
        <v>2184893.5899998639</v>
      </c>
      <c r="AR25" s="126">
        <f t="shared" si="27"/>
        <v>834697.58999986353</v>
      </c>
      <c r="AS25" s="126">
        <f t="shared" si="27"/>
        <v>783531.64999986347</v>
      </c>
      <c r="AT25" s="126">
        <f t="shared" si="27"/>
        <v>511253.2499998475</v>
      </c>
      <c r="AU25" s="126">
        <f t="shared" si="27"/>
        <v>1047714.0899998475</v>
      </c>
      <c r="AV25" s="126">
        <f t="shared" si="27"/>
        <v>541144.75999984739</v>
      </c>
      <c r="AW25" s="126">
        <f t="shared" si="27"/>
        <v>1055833.0699998473</v>
      </c>
      <c r="AX25" s="126">
        <f t="shared" si="27"/>
        <v>1649716.0699998473</v>
      </c>
      <c r="AY25" s="126">
        <f t="shared" si="27"/>
        <v>512717.52999984729</v>
      </c>
      <c r="AZ25" s="126">
        <f t="shared" si="27"/>
        <v>837530.16999984731</v>
      </c>
      <c r="BA25" s="126">
        <f t="shared" si="27"/>
        <v>268789.07999982964</v>
      </c>
      <c r="BB25" s="126">
        <f t="shared" si="27"/>
        <v>656087.25999982958</v>
      </c>
      <c r="BC25" s="126">
        <f t="shared" si="27"/>
        <v>957923.32999982964</v>
      </c>
      <c r="BD25" s="126">
        <f t="shared" si="27"/>
        <v>738314.46999982558</v>
      </c>
      <c r="BE25" s="126">
        <f t="shared" si="27"/>
        <v>610760.97999982582</v>
      </c>
      <c r="BF25" s="126">
        <f t="shared" si="27"/>
        <v>1014881.3599998257</v>
      </c>
      <c r="BG25" s="126">
        <f t="shared" si="27"/>
        <v>490152.07999989181</v>
      </c>
      <c r="BH25" s="126">
        <f t="shared" si="27"/>
        <v>546372.14999990049</v>
      </c>
      <c r="BI25" s="126">
        <f t="shared" si="27"/>
        <v>1074014.8699999005</v>
      </c>
      <c r="BJ25" s="126">
        <f t="shared" si="27"/>
        <v>1578803.2099999005</v>
      </c>
      <c r="BK25" s="126">
        <f t="shared" si="27"/>
        <v>370291.49999990058</v>
      </c>
      <c r="BL25" s="126">
        <f t="shared" si="27"/>
        <v>665022.54999990063</v>
      </c>
      <c r="BM25" s="126">
        <f t="shared" si="27"/>
        <v>206934.34999990615</v>
      </c>
      <c r="BN25" s="126">
        <f t="shared" si="27"/>
        <v>400614.36999990616</v>
      </c>
      <c r="BO25" s="126">
        <f t="shared" si="27"/>
        <v>626884.34999990626</v>
      </c>
      <c r="BP25" s="126">
        <f t="shared" si="27"/>
        <v>401496.4699999062</v>
      </c>
      <c r="BQ25" s="126">
        <f t="shared" ref="BQ25:EB25" si="28">BQ23+BQ24</f>
        <v>470442.12999990606</v>
      </c>
      <c r="BR25" s="126">
        <f t="shared" si="28"/>
        <v>959713.22999990603</v>
      </c>
      <c r="BS25" s="126">
        <f t="shared" si="28"/>
        <v>556520.63999989012</v>
      </c>
      <c r="BT25" s="126">
        <f t="shared" si="28"/>
        <v>463444.28999989014</v>
      </c>
      <c r="BU25" s="126">
        <f t="shared" si="28"/>
        <v>1014663.2099998902</v>
      </c>
      <c r="BV25" s="126">
        <f t="shared" si="28"/>
        <v>1603108.4599998901</v>
      </c>
      <c r="BW25" s="126">
        <f t="shared" si="28"/>
        <v>452620.24879989028</v>
      </c>
      <c r="BX25" s="126">
        <f t="shared" si="28"/>
        <v>830142.91879989021</v>
      </c>
      <c r="BY25" s="126">
        <f t="shared" si="28"/>
        <v>250246.64879989007</v>
      </c>
      <c r="BZ25" s="126">
        <f t="shared" si="28"/>
        <v>541887.84879989014</v>
      </c>
      <c r="CA25" s="126">
        <f t="shared" si="28"/>
        <v>654263.02879989007</v>
      </c>
      <c r="CB25" s="126">
        <f t="shared" si="28"/>
        <v>269823.63879989006</v>
      </c>
      <c r="CC25" s="126">
        <f t="shared" si="28"/>
        <v>926653.29879989009</v>
      </c>
      <c r="CD25" s="126">
        <f t="shared" si="28"/>
        <v>1536886.9387998902</v>
      </c>
      <c r="CE25" s="126">
        <f t="shared" si="28"/>
        <v>552824.99879989028</v>
      </c>
      <c r="CF25" s="126">
        <f t="shared" si="28"/>
        <v>692458.79879989033</v>
      </c>
      <c r="CG25" s="126">
        <f t="shared" si="28"/>
        <v>1344106.0487998903</v>
      </c>
      <c r="CH25" s="126">
        <f t="shared" si="28"/>
        <v>1992971.2487998903</v>
      </c>
      <c r="CI25" s="126">
        <f t="shared" si="28"/>
        <v>496057.5187998903</v>
      </c>
      <c r="CJ25" s="126">
        <f t="shared" si="28"/>
        <v>885102.5187998903</v>
      </c>
      <c r="CK25" s="126">
        <f t="shared" si="28"/>
        <v>301315.91879989021</v>
      </c>
      <c r="CL25" s="126">
        <f t="shared" si="28"/>
        <v>517708.42879989021</v>
      </c>
      <c r="CM25" s="126">
        <f t="shared" si="28"/>
        <v>727464.97879989026</v>
      </c>
      <c r="CN25" s="126">
        <f t="shared" si="28"/>
        <v>323950.09879989026</v>
      </c>
      <c r="CO25" s="126">
        <f t="shared" si="28"/>
        <v>698774.05879989034</v>
      </c>
      <c r="CP25" s="126">
        <f t="shared" si="28"/>
        <v>1225964.9387998902</v>
      </c>
      <c r="CQ25" s="126">
        <f t="shared" si="28"/>
        <v>568863.99879989028</v>
      </c>
      <c r="CR25" s="126">
        <f t="shared" si="28"/>
        <v>645274.44879989023</v>
      </c>
      <c r="CS25" s="126">
        <f t="shared" si="28"/>
        <v>1257489.5687998901</v>
      </c>
      <c r="CT25" s="126">
        <f t="shared" si="28"/>
        <v>1805495.3887998899</v>
      </c>
      <c r="CU25" s="126">
        <f t="shared" si="28"/>
        <v>445842.59879989014</v>
      </c>
      <c r="CV25" s="126">
        <f t="shared" si="28"/>
        <v>782725.1587998902</v>
      </c>
      <c r="CW25" s="126">
        <f t="shared" si="28"/>
        <v>244406.83879989036</v>
      </c>
      <c r="CX25" s="126">
        <f t="shared" si="28"/>
        <v>402313.36879989039</v>
      </c>
      <c r="CY25" s="126">
        <f t="shared" si="28"/>
        <v>634482.10879989038</v>
      </c>
      <c r="CZ25" s="126">
        <f t="shared" si="28"/>
        <v>222650.81879989034</v>
      </c>
      <c r="DA25" s="126">
        <f t="shared" si="28"/>
        <v>556967.64879989042</v>
      </c>
      <c r="DB25" s="126">
        <f t="shared" si="28"/>
        <v>1024865.7187998905</v>
      </c>
      <c r="DC25" s="126">
        <f t="shared" si="28"/>
        <v>495208.38879989041</v>
      </c>
      <c r="DD25" s="126">
        <f t="shared" si="28"/>
        <v>563437.12879989028</v>
      </c>
      <c r="DE25" s="126">
        <f t="shared" si="28"/>
        <v>1200851.8187998901</v>
      </c>
      <c r="DF25" s="126">
        <f t="shared" si="28"/>
        <v>1669508.3787998902</v>
      </c>
      <c r="DG25" s="126">
        <f t="shared" si="28"/>
        <v>328362.12879989017</v>
      </c>
      <c r="DH25" s="126">
        <f t="shared" si="28"/>
        <v>583050.96879989014</v>
      </c>
      <c r="DI25" s="126">
        <f t="shared" si="28"/>
        <v>207383.23879989015</v>
      </c>
      <c r="DJ25" s="126">
        <f t="shared" si="28"/>
        <v>371173.37879989017</v>
      </c>
      <c r="DK25" s="126">
        <f t="shared" si="28"/>
        <v>569544.97879989014</v>
      </c>
      <c r="DL25" s="126">
        <f t="shared" si="28"/>
        <v>245184.22879989014</v>
      </c>
      <c r="DM25" s="126">
        <f t="shared" si="28"/>
        <v>577586.48879989015</v>
      </c>
      <c r="DN25" s="126">
        <f t="shared" si="28"/>
        <v>1018452.9287998901</v>
      </c>
      <c r="DO25" s="126">
        <f t="shared" si="28"/>
        <v>445481.47879989014</v>
      </c>
      <c r="DP25" s="126">
        <f t="shared" si="28"/>
        <v>544798.77879989962</v>
      </c>
      <c r="DQ25" s="126">
        <f t="shared" si="28"/>
        <v>1137142.7787998996</v>
      </c>
      <c r="DR25" s="126">
        <f t="shared" si="28"/>
        <v>1668652.3687998997</v>
      </c>
      <c r="DS25" s="126">
        <f t="shared" si="28"/>
        <v>421942.76879990054</v>
      </c>
      <c r="DT25" s="126">
        <f t="shared" si="28"/>
        <v>678072.58879990061</v>
      </c>
      <c r="DU25" s="126">
        <f t="shared" si="28"/>
        <v>223613.60879990063</v>
      </c>
      <c r="DV25" s="126">
        <f t="shared" si="28"/>
        <v>368772.9587999006</v>
      </c>
      <c r="DW25" s="126">
        <f t="shared" si="28"/>
        <v>571745.76879990054</v>
      </c>
      <c r="DX25" s="126">
        <f t="shared" si="28"/>
        <v>244219.58879987826</v>
      </c>
      <c r="DY25" s="126">
        <f t="shared" si="28"/>
        <v>558218.0987998792</v>
      </c>
      <c r="DZ25" s="126">
        <f t="shared" si="28"/>
        <v>999862.50879987923</v>
      </c>
      <c r="EA25" s="126">
        <f t="shared" si="28"/>
        <v>493717.34</v>
      </c>
      <c r="EB25" s="126">
        <f t="shared" si="28"/>
        <v>587661.06999999995</v>
      </c>
      <c r="EC25" s="126">
        <f t="shared" ref="EC25:GN25" si="29">EC23+EC24</f>
        <v>1160464</v>
      </c>
      <c r="ED25" s="126">
        <f t="shared" si="29"/>
        <v>1716800</v>
      </c>
      <c r="EE25" s="126">
        <f t="shared" si="29"/>
        <v>493928</v>
      </c>
      <c r="EF25" s="126">
        <f t="shared" si="29"/>
        <v>907848.9</v>
      </c>
      <c r="EG25" s="126">
        <f t="shared" si="29"/>
        <v>327352</v>
      </c>
      <c r="EH25" s="126">
        <f t="shared" si="29"/>
        <v>517824</v>
      </c>
      <c r="EI25" s="126">
        <f t="shared" si="29"/>
        <v>687685.87</v>
      </c>
      <c r="EJ25" s="126">
        <f t="shared" si="29"/>
        <v>211159.84</v>
      </c>
      <c r="EK25" s="126">
        <f t="shared" si="29"/>
        <v>470728</v>
      </c>
      <c r="EL25" s="126">
        <f t="shared" si="29"/>
        <v>833344</v>
      </c>
      <c r="EM25" s="126">
        <f t="shared" si="29"/>
        <v>397648</v>
      </c>
      <c r="EN25" s="126">
        <f t="shared" si="29"/>
        <v>466784</v>
      </c>
      <c r="EO25" s="126">
        <f t="shared" si="29"/>
        <v>918488</v>
      </c>
      <c r="EP25" s="126">
        <f t="shared" si="29"/>
        <v>1359288</v>
      </c>
      <c r="EQ25" s="126">
        <f t="shared" si="29"/>
        <v>396488</v>
      </c>
      <c r="ER25" s="126">
        <f t="shared" si="29"/>
        <v>732194.55</v>
      </c>
      <c r="ES25" s="126">
        <f t="shared" si="29"/>
        <v>273528</v>
      </c>
      <c r="ET25" s="126">
        <f t="shared" si="29"/>
        <v>447064</v>
      </c>
      <c r="EU25" s="126">
        <f t="shared" si="29"/>
        <v>603200</v>
      </c>
      <c r="EV25" s="126">
        <f t="shared" si="29"/>
        <v>192328</v>
      </c>
      <c r="EW25" s="126">
        <f t="shared" si="29"/>
        <v>427808</v>
      </c>
      <c r="EX25" s="126">
        <f t="shared" si="29"/>
        <v>750984</v>
      </c>
      <c r="EY25" s="126">
        <f t="shared" si="29"/>
        <v>357048</v>
      </c>
      <c r="EZ25" s="126">
        <f t="shared" si="29"/>
        <v>416672</v>
      </c>
      <c r="FA25" s="126">
        <f t="shared" si="29"/>
        <v>817336</v>
      </c>
      <c r="FB25" s="126">
        <f t="shared" si="29"/>
        <v>1207560</v>
      </c>
      <c r="FC25" s="126">
        <f t="shared" si="29"/>
        <v>358440</v>
      </c>
      <c r="FD25" s="126">
        <f t="shared" si="29"/>
        <v>662592</v>
      </c>
      <c r="FE25" s="126">
        <f t="shared" si="29"/>
        <v>241976</v>
      </c>
      <c r="FF25" s="126">
        <f t="shared" si="29"/>
        <v>374912</v>
      </c>
      <c r="FG25" s="126">
        <f t="shared" si="29"/>
        <v>493928</v>
      </c>
      <c r="FH25" s="126">
        <f t="shared" si="29"/>
        <v>139200</v>
      </c>
      <c r="FI25" s="126">
        <f t="shared" si="29"/>
        <v>298120</v>
      </c>
      <c r="FJ25" s="126">
        <f t="shared" si="29"/>
        <v>520376</v>
      </c>
      <c r="FK25" s="126">
        <f t="shared" si="29"/>
        <v>246848</v>
      </c>
      <c r="FL25" s="126">
        <f t="shared" si="29"/>
        <v>293248</v>
      </c>
      <c r="FM25" s="126">
        <f t="shared" si="29"/>
        <v>579072</v>
      </c>
      <c r="FN25" s="126">
        <f t="shared" si="29"/>
        <v>860720</v>
      </c>
      <c r="FO25" s="126">
        <f t="shared" si="29"/>
        <v>254968</v>
      </c>
      <c r="FP25" s="126">
        <f t="shared" si="29"/>
        <v>472352</v>
      </c>
      <c r="FQ25" s="126">
        <f t="shared" si="29"/>
        <v>176552</v>
      </c>
      <c r="FR25" s="126">
        <f t="shared" si="29"/>
        <v>290928</v>
      </c>
      <c r="FS25" s="126">
        <f t="shared" si="29"/>
        <v>394168</v>
      </c>
      <c r="FT25" s="126">
        <f t="shared" si="29"/>
        <v>125048</v>
      </c>
      <c r="FU25" s="126">
        <f t="shared" si="29"/>
        <v>270744</v>
      </c>
      <c r="FV25" s="126">
        <f t="shared" si="29"/>
        <v>476528</v>
      </c>
      <c r="FW25" s="126">
        <f t="shared" si="29"/>
        <v>218080</v>
      </c>
      <c r="FX25" s="126">
        <f t="shared" si="29"/>
        <v>102544</v>
      </c>
      <c r="FY25" s="126">
        <f t="shared" si="29"/>
        <v>178408</v>
      </c>
      <c r="FZ25" s="126">
        <f t="shared" si="29"/>
        <v>228984</v>
      </c>
      <c r="GA25" s="126">
        <f t="shared" si="29"/>
        <v>43384</v>
      </c>
      <c r="GB25" s="126">
        <f t="shared" si="29"/>
        <v>80968</v>
      </c>
      <c r="GC25" s="126">
        <f t="shared" si="29"/>
        <v>31320</v>
      </c>
      <c r="GD25" s="126">
        <f t="shared" si="29"/>
        <v>39672</v>
      </c>
      <c r="GE25" s="126">
        <f t="shared" si="29"/>
        <v>46864</v>
      </c>
      <c r="GF25" s="126">
        <f t="shared" si="29"/>
        <v>8816</v>
      </c>
      <c r="GG25" s="126">
        <f t="shared" si="29"/>
        <v>20648</v>
      </c>
      <c r="GH25" s="126">
        <f t="shared" si="29"/>
        <v>38048</v>
      </c>
      <c r="GI25" s="126">
        <f t="shared" si="29"/>
        <v>20416</v>
      </c>
      <c r="GJ25" s="126">
        <f t="shared" si="29"/>
        <v>2088</v>
      </c>
      <c r="GK25" s="126">
        <f t="shared" si="29"/>
        <v>2088</v>
      </c>
      <c r="GL25" s="126">
        <f t="shared" si="29"/>
        <v>2088</v>
      </c>
      <c r="GM25" s="126">
        <f t="shared" si="29"/>
        <v>0</v>
      </c>
      <c r="GN25" s="126">
        <f t="shared" si="29"/>
        <v>0</v>
      </c>
      <c r="GO25" s="126">
        <f t="shared" ref="GO25:HW25" si="30">GO23+GO24</f>
        <v>0</v>
      </c>
      <c r="GP25" s="126">
        <f t="shared" si="30"/>
        <v>0</v>
      </c>
      <c r="GQ25" s="126">
        <f t="shared" si="30"/>
        <v>0</v>
      </c>
      <c r="GR25" s="126">
        <f t="shared" si="30"/>
        <v>0</v>
      </c>
      <c r="GS25" s="126">
        <f t="shared" si="30"/>
        <v>0</v>
      </c>
      <c r="GT25" s="126">
        <f t="shared" si="30"/>
        <v>0</v>
      </c>
      <c r="GU25" s="126">
        <f t="shared" si="30"/>
        <v>0</v>
      </c>
      <c r="GV25" s="126">
        <f t="shared" si="30"/>
        <v>0</v>
      </c>
      <c r="GW25" s="126">
        <f t="shared" si="30"/>
        <v>0</v>
      </c>
      <c r="GX25" s="126">
        <f t="shared" si="30"/>
        <v>0</v>
      </c>
      <c r="GY25" s="126">
        <f t="shared" si="30"/>
        <v>0</v>
      </c>
      <c r="GZ25" s="126">
        <f t="shared" si="30"/>
        <v>0</v>
      </c>
      <c r="HA25" s="126">
        <f t="shared" si="30"/>
        <v>0</v>
      </c>
      <c r="HB25" s="126">
        <f t="shared" si="30"/>
        <v>0</v>
      </c>
      <c r="HC25" s="126">
        <f t="shared" si="30"/>
        <v>0</v>
      </c>
      <c r="HD25" s="126">
        <f t="shared" si="30"/>
        <v>0</v>
      </c>
      <c r="HE25" s="126">
        <f t="shared" si="30"/>
        <v>0</v>
      </c>
      <c r="HF25" s="126">
        <f t="shared" si="30"/>
        <v>0</v>
      </c>
      <c r="HG25" s="126">
        <f t="shared" si="30"/>
        <v>0</v>
      </c>
      <c r="HH25" s="126">
        <f t="shared" si="30"/>
        <v>0</v>
      </c>
      <c r="HI25" s="126">
        <f t="shared" si="30"/>
        <v>0</v>
      </c>
      <c r="HJ25" s="126">
        <f t="shared" si="30"/>
        <v>0</v>
      </c>
      <c r="HK25" s="126">
        <f t="shared" si="30"/>
        <v>0</v>
      </c>
      <c r="HL25" s="126">
        <f t="shared" si="30"/>
        <v>0</v>
      </c>
      <c r="HM25" s="126">
        <f t="shared" si="30"/>
        <v>0</v>
      </c>
      <c r="HN25" s="126">
        <f t="shared" si="30"/>
        <v>0</v>
      </c>
      <c r="HO25" s="126">
        <f t="shared" si="30"/>
        <v>0</v>
      </c>
      <c r="HP25" s="126">
        <f t="shared" si="30"/>
        <v>0</v>
      </c>
      <c r="HQ25" s="126">
        <f t="shared" si="30"/>
        <v>0</v>
      </c>
      <c r="HR25" s="126">
        <f t="shared" si="30"/>
        <v>0</v>
      </c>
      <c r="HS25" s="126">
        <f t="shared" si="30"/>
        <v>0</v>
      </c>
      <c r="HT25" s="126">
        <f t="shared" si="30"/>
        <v>0</v>
      </c>
      <c r="HU25" s="126">
        <f t="shared" si="30"/>
        <v>0</v>
      </c>
      <c r="HV25" s="126">
        <f t="shared" si="30"/>
        <v>0</v>
      </c>
      <c r="HW25" s="126">
        <f t="shared" si="30"/>
        <v>0</v>
      </c>
      <c r="HX25" s="39"/>
      <c r="HY25" s="126">
        <f t="array" ref="HY25">SUM(IF($D$45:$HX$45=HY$1,IF($D$46:$HX$46=12,($D25:$HX25))))</f>
        <v>0</v>
      </c>
      <c r="HZ25" s="126">
        <f t="array" ref="HZ25">SUM(IF($D$45:$HX$45=HZ$1,IF($D$46:$HX$46=12,($D25:$HX25))))</f>
        <v>0</v>
      </c>
      <c r="IA25" s="126">
        <f t="array" ref="IA25">SUM(IF($D$45:$HX$45=IA$1,IF($D$46:$HX$46=12,($D25:$HX25))))</f>
        <v>1839279.8199998639</v>
      </c>
      <c r="IB25" s="126">
        <f t="array" ref="IB25">SUM(IF($D$45:$HX$45=IB$1,IF($D$46:$HX$46=12,($D25:$HX25))))</f>
        <v>1434862.3799998637</v>
      </c>
      <c r="IC25" s="126">
        <f t="array" ref="IC25">SUM(IF($D$45:$HX$45=IC$1,IF($D$46:$HX$46=12,($D25:$HX25))))</f>
        <v>268789.07999982964</v>
      </c>
      <c r="ID25" s="126">
        <f t="array" ref="ID25">SUM(IF($D$45:$HX$45=ID$1,IF($D$46:$HX$46=12,($D25:$HX25))))</f>
        <v>206934.34999990615</v>
      </c>
      <c r="IE25" s="126">
        <f t="array" ref="IE25">SUM(IF($D$45:$HX$45=IE$1,IF($D$46:$HX$46=12,($D25:$HX25))))</f>
        <v>250246.64879989007</v>
      </c>
      <c r="IF25" s="126">
        <f t="array" ref="IF25">SUM(IF($D$45:$HX$45=IF$1,IF($D$46:$HX$46=12,($D25:$HX25))))</f>
        <v>301315.91879989021</v>
      </c>
      <c r="IG25" s="126">
        <f t="array" ref="IG25">SUM(IF($D$45:$HX$45=IG$1,IF($D$46:$HX$46=12,($D25:$HX25))))</f>
        <v>244406.83879989036</v>
      </c>
      <c r="IH25" s="126">
        <f t="array" ref="IH25">SUM(IF($D$45:$HX$45=IH$1,IF($D$46:$HX$46=12,($D25:$HX25))))</f>
        <v>207383.23879989015</v>
      </c>
      <c r="II25" s="126">
        <f t="array" ref="II25">SUM(IF($D$45:$HX$45=II$1,IF($D$46:$HX$46=12,($D25:$HX25))))</f>
        <v>223613.60879990063</v>
      </c>
      <c r="IJ25" s="126">
        <f t="array" ref="IJ25">SUM(IF($D$45:$HX$45=IJ$1,IF($D$46:$HX$46=12,($D25:$HX25))))</f>
        <v>327352</v>
      </c>
      <c r="IK25" s="126">
        <f t="array" ref="IK25">SUM(IF($D$45:$HX$45=IK$1,IF($D$46:$HX$46=12,($D25:$HX25))))</f>
        <v>273528</v>
      </c>
      <c r="IL25" s="126">
        <f t="array" ref="IL25">SUM(IF($D$45:$HX$45=IL$1,IF($D$46:$HX$46=12,($D25:$HX25))))</f>
        <v>241976</v>
      </c>
      <c r="IM25" s="126">
        <f t="array" ref="IM25">SUM(IF($D$45:$HX$45=IM$1,IF($D$46:$HX$46=12,($D25:$HX25))))</f>
        <v>176552</v>
      </c>
      <c r="IN25" s="126">
        <f t="array" ref="IN25">SUM(IF($D$45:$HX$45=IN$1,IF($D$46:$HX$46=12,($D25:$HX25))))</f>
        <v>31320</v>
      </c>
      <c r="IO25" s="126">
        <f t="array" ref="IO25">SUM(IF($D$45:$HX$45=IO$1,IF($D$46:$HX$46=12,($D25:$HX25))))</f>
        <v>0</v>
      </c>
      <c r="IP25" s="126">
        <f t="array" ref="IP25">SUM(IF($D$45:$HX$45=IP$1,IF($D$46:$HX$46=12,($D25:$HX25))))</f>
        <v>0</v>
      </c>
      <c r="IQ25" s="126">
        <f t="array" ref="IQ25">SUM(IF($D$45:$HX$45=IQ$1,IF($D$46:$HX$46=12,($D25:$HX25))))</f>
        <v>0</v>
      </c>
      <c r="IR25" s="126">
        <f t="array" ref="IR25">SUM(IF($D$45:$HX$45=IR$1,IF($D$46:$HX$46=12,($D25:$HX25))))</f>
        <v>0</v>
      </c>
    </row>
    <row r="26" spans="1:252" ht="22.5" customHeight="1" x14ac:dyDescent="0.2">
      <c r="B26" s="58" t="s">
        <v>35</v>
      </c>
      <c r="D26" s="8">
        <f>SUMIF(RevReqDetR!$B$12:$B$264,D$1,RevReqDetR!$AQ$12:$AQ$264)</f>
        <v>0</v>
      </c>
      <c r="E26" s="8">
        <f>SUMIF(RevReqDetR!$B$12:$B$264,E$1,RevReqDetR!$AQ$12:$AQ$264)</f>
        <v>0</v>
      </c>
      <c r="F26" s="8">
        <f>SUMIF(RevReqDetR!$B$12:$B$264,F$1,RevReqDetR!$AQ$12:$AQ$264)</f>
        <v>0</v>
      </c>
      <c r="G26" s="8">
        <f>SUMIF(RevReqDetR!$B$12:$B$264,G$1,RevReqDetR!$AQ$12:$AQ$264)</f>
        <v>0</v>
      </c>
      <c r="H26" s="8">
        <f>SUMIF(RevReqDetR!$B$12:$B$264,H$1,RevReqDetR!$AQ$12:$AQ$264)</f>
        <v>0</v>
      </c>
      <c r="I26" s="8">
        <f>SUMIF(RevReqDetR!$B$12:$B$264,I$1,RevReqDetR!$AQ$12:$AQ$264)</f>
        <v>0</v>
      </c>
      <c r="J26" s="8">
        <f>SUMIF(RevReqDetR!$B$12:$B$264,J$1,RevReqDetR!$AQ$12:$AQ$264)</f>
        <v>0</v>
      </c>
      <c r="K26" s="8">
        <f>SUMIF(RevReqDetR!$B$12:$B$264,K$1,RevReqDetR!$AQ$12:$AQ$264)</f>
        <v>0</v>
      </c>
      <c r="L26" s="8">
        <f>SUMIF(RevReqDetR!$B$12:$B$264,L$1,RevReqDetR!$AQ$12:$AQ$264)</f>
        <v>0</v>
      </c>
      <c r="M26" s="8">
        <f>SUMIF(RevReqDetR!$B$12:$B$264,M$1,RevReqDetR!$AQ$12:$AQ$264)</f>
        <v>0</v>
      </c>
      <c r="N26" s="8">
        <f>SUMIF(RevReqDetR!$B$12:$B$264,N$1,RevReqDetR!$AQ$12:$AQ$264)</f>
        <v>0</v>
      </c>
      <c r="O26" s="8">
        <f>SUMIF(RevReqDetR!$B$12:$B$264,O$1,RevReqDetR!$AQ$12:$AQ$264)</f>
        <v>0</v>
      </c>
      <c r="P26" s="8">
        <f>SUMIF(RevReqDetR!$B$12:$B$264,P$1,RevReqDetR!$AQ$12:$AQ$264)</f>
        <v>0</v>
      </c>
      <c r="Q26" s="8">
        <f>SUMIF(RevReqDetR!$B$12:$B$264,Q$1,RevReqDetR!$AQ$12:$AQ$264)</f>
        <v>0</v>
      </c>
      <c r="R26" s="8">
        <f>SUMIF(RevReqDetR!$B$12:$B$264,R$1,RevReqDetR!$AQ$12:$AQ$264)</f>
        <v>0</v>
      </c>
      <c r="S26" s="8">
        <f>SUMIF(RevReqDetR!$B$12:$B$264,S$1,RevReqDetR!$AQ$12:$AQ$264)</f>
        <v>0</v>
      </c>
      <c r="T26" s="8">
        <f>SUMIF(RevReqDetR!$B$12:$B$264,T$1,RevReqDetR!$AQ$12:$AQ$264)</f>
        <v>0</v>
      </c>
      <c r="U26" s="8">
        <f>SUMIF(RevReqDetR!$B$12:$B$264,U$1,RevReqDetR!$AQ$12:$AQ$264)</f>
        <v>0</v>
      </c>
      <c r="V26" s="8">
        <f>SUMIF(RevReqDetR!$B$12:$B$264,V$1,RevReqDetR!$AQ$12:$AQ$264)</f>
        <v>0</v>
      </c>
      <c r="W26" s="8">
        <f>SUMIF(RevReqDetR!$B$12:$B$264,W$1,RevReqDetR!$AQ$12:$AQ$264)</f>
        <v>0</v>
      </c>
      <c r="X26" s="8">
        <f>SUMIF(RevReqDetR!$B$12:$B$264,X$1,RevReqDetR!$AQ$12:$AQ$264)</f>
        <v>0</v>
      </c>
      <c r="Y26" s="8">
        <f>SUMIF(RevReqDetR!$B$12:$B$264,Y$1,RevReqDetR!$AQ$12:$AQ$264)</f>
        <v>0</v>
      </c>
      <c r="Z26" s="8">
        <f>SUMIF(RevReqDetR!$B$12:$B$264,Z$1,RevReqDetR!$AQ$12:$AQ$264)</f>
        <v>0</v>
      </c>
      <c r="AA26" s="8">
        <f>SUMIF(RevReqDetR!$B$12:$B$264,AA$1,RevReqDetR!$AQ$12:$AQ$264)</f>
        <v>0</v>
      </c>
      <c r="AB26" s="8">
        <f>SUMIF(RevReqDetR!$B$12:$B$264,AB$1,RevReqDetR!$AQ$12:$AQ$264)</f>
        <v>0</v>
      </c>
      <c r="AC26" s="8">
        <f>SUMIF(RevReqDetR!$B$12:$B$264,AC$1,RevReqDetR!$AQ$12:$AQ$264)</f>
        <v>0</v>
      </c>
      <c r="AD26" s="8">
        <f>SUMIF(RevReqDetR!$B$12:$B$264,AD$1,RevReqDetR!$AQ$12:$AQ$264)</f>
        <v>0</v>
      </c>
      <c r="AE26" s="8">
        <f>SUMIF(RevReqDetR!$B$12:$B$264,AE$1,RevReqDetR!$AQ$12:$AQ$264)</f>
        <v>0</v>
      </c>
      <c r="AF26" s="8">
        <f>SUMIF(RevReqDetR!$B$12:$B$264,AF$1,RevReqDetR!$AQ$12:$AQ$264)</f>
        <v>0</v>
      </c>
      <c r="AG26" s="8">
        <f>SUMIF(RevReqDetR!$B$12:$B$264,AG$1,RevReqDetR!$AQ$12:$AQ$264)</f>
        <v>0</v>
      </c>
      <c r="AH26" s="8">
        <f>SUMIF(RevReqDetR!$B$12:$B$264,AH$1,RevReqDetR!$AQ$12:$AQ$264)</f>
        <v>0</v>
      </c>
      <c r="AI26" s="8">
        <f>SUMIF(RevReqDetR!$B$12:$B$264,AI$1,RevReqDetR!$AQ$12:$AQ$264)</f>
        <v>0</v>
      </c>
      <c r="AJ26" s="8">
        <f>SUMIF(RevReqDetR!$B$12:$B$264,AJ$1,RevReqDetR!$AQ$12:$AQ$264)</f>
        <v>0</v>
      </c>
      <c r="AK26" s="8">
        <f>SUMIF(RevReqDetR!$B$12:$B$264,AK$1,RevReqDetR!$AQ$12:$AQ$264)</f>
        <v>0</v>
      </c>
      <c r="AL26" s="8">
        <f>SUMIF(RevReqDetR!$B$12:$B$264,AL$1,RevReqDetR!$AQ$12:$AQ$264)</f>
        <v>0</v>
      </c>
      <c r="AM26" s="8">
        <f>SUMIF(RevReqDetR!$B$12:$B$264,AM$1,RevReqDetR!$AQ$12:$AQ$264)</f>
        <v>0</v>
      </c>
      <c r="AN26" s="8">
        <f>SUMIF(RevReqDetR!$B$12:$B$264,AN$1,RevReqDetR!$AQ$12:$AQ$264)</f>
        <v>0</v>
      </c>
      <c r="AO26" s="8">
        <f>SUMIF(RevReqDetR!$B$12:$B$264,AO$1,RevReqDetR!$AQ$12:$AQ$264)</f>
        <v>0</v>
      </c>
      <c r="AP26" s="8">
        <f>SUMIF(RevReqDetR!$B$12:$B$264,AP$1,RevReqDetR!$AQ$12:$AQ$264)</f>
        <v>0</v>
      </c>
      <c r="AQ26" s="8">
        <f>SUMIF(RevReqDetR!$B$12:$B$264,AQ$1,RevReqDetR!$AQ$12:$AQ$264)</f>
        <v>0</v>
      </c>
      <c r="AR26" s="8">
        <f>SUMIF(RevReqDetR!$B$12:$B$264,AR$1,RevReqDetR!$AQ$12:$AQ$264)</f>
        <v>0</v>
      </c>
      <c r="AS26" s="8">
        <f>SUMIF(RevReqDetR!$B$12:$B$264,AS$1,RevReqDetR!$AQ$12:$AQ$264)</f>
        <v>0</v>
      </c>
      <c r="AT26" s="8">
        <f>SUMIF(RevReqDetR!$B$12:$B$264,AT$1,RevReqDetR!$AQ$12:$AQ$264)</f>
        <v>0</v>
      </c>
      <c r="AU26" s="8">
        <f>SUMIF(RevReqDetR!$B$12:$B$264,AU$1,RevReqDetR!$AQ$12:$AQ$264)</f>
        <v>0</v>
      </c>
      <c r="AV26" s="8">
        <f>SUMIF(RevReqDetR!$B$12:$B$264,AV$1,RevReqDetR!$AQ$12:$AQ$264)</f>
        <v>0</v>
      </c>
      <c r="AW26" s="8">
        <f>SUMIF(RevReqDetR!$B$12:$B$264,AW$1,RevReqDetR!$AQ$12:$AQ$264)</f>
        <v>0</v>
      </c>
      <c r="AX26" s="8">
        <f>SUMIF(RevReqDetR!$B$12:$B$264,AX$1,RevReqDetR!$AQ$12:$AQ$264)</f>
        <v>0</v>
      </c>
      <c r="AY26" s="8">
        <f>SUMIF(RevReqDetR!$B$12:$B$264,AY$1,RevReqDetR!$AQ$12:$AQ$264)</f>
        <v>0</v>
      </c>
      <c r="AZ26" s="8">
        <f>SUMIF(RevReqDetR!$B$12:$B$264,AZ$1,RevReqDetR!$AQ$12:$AQ$264)</f>
        <v>0</v>
      </c>
      <c r="BA26" s="8">
        <f>SUMIF(RevReqDetR!$B$12:$B$264,BA$1,RevReqDetR!$AQ$12:$AQ$264)</f>
        <v>0</v>
      </c>
      <c r="BB26" s="8">
        <f>SUMIF(RevReqDetR!$B$12:$B$264,BB$1,RevReqDetR!$AQ$12:$AQ$264)</f>
        <v>0</v>
      </c>
      <c r="BC26" s="8">
        <f>SUMIF(RevReqDetR!$B$12:$B$264,BC$1,RevReqDetR!$AQ$12:$AQ$264)</f>
        <v>0</v>
      </c>
      <c r="BD26" s="8">
        <f>SUMIF(RevReqDetR!$B$12:$B$264,BD$1,RevReqDetR!$AQ$12:$AQ$264)</f>
        <v>0</v>
      </c>
      <c r="BE26" s="8">
        <f>SUMIF(RevReqDetR!$B$12:$B$264,BE$1,RevReqDetR!$AQ$12:$AQ$264)</f>
        <v>0</v>
      </c>
      <c r="BF26" s="8">
        <f>SUMIF(RevReqDetR!$B$12:$B$264,BF$1,RevReqDetR!$AQ$12:$AQ$264)</f>
        <v>0</v>
      </c>
      <c r="BG26" s="8">
        <f>SUMIF(RevReqDetR!$B$12:$B$264,BG$1,RevReqDetR!$AQ$12:$AQ$264)</f>
        <v>0</v>
      </c>
      <c r="BH26" s="8">
        <f>SUMIF(RevReqDetR!$B$12:$B$264,BH$1,RevReqDetR!$AQ$12:$AQ$264)</f>
        <v>0</v>
      </c>
      <c r="BI26" s="8">
        <f>SUMIF(RevReqDetR!$B$12:$B$264,BI$1,RevReqDetR!$AQ$12:$AQ$264)</f>
        <v>0</v>
      </c>
      <c r="BJ26" s="8">
        <f>SUMIF(RevReqDetR!$B$12:$B$264,BJ$1,RevReqDetR!$AQ$12:$AQ$264)</f>
        <v>0</v>
      </c>
      <c r="BK26" s="8">
        <f>SUMIF(RevReqDetR!$B$12:$B$264,BK$1,RevReqDetR!$AQ$12:$AQ$264)</f>
        <v>0</v>
      </c>
      <c r="BL26" s="8">
        <f>SUMIF(RevReqDetR!$B$12:$B$264,BL$1,RevReqDetR!$AQ$12:$AQ$264)</f>
        <v>0</v>
      </c>
      <c r="BM26" s="8">
        <f>SUMIF(RevReqDetR!$B$12:$B$264,BM$1,RevReqDetR!$AQ$12:$AQ$264)</f>
        <v>0</v>
      </c>
      <c r="BN26" s="8">
        <f>SUMIF(RevReqDetR!$B$12:$B$264,BN$1,RevReqDetR!$AQ$12:$AQ$264)</f>
        <v>0</v>
      </c>
      <c r="BO26" s="8">
        <f>SUMIF(RevReqDetR!$B$12:$B$264,BO$1,RevReqDetR!$AQ$12:$AQ$264)</f>
        <v>0</v>
      </c>
      <c r="BP26" s="8">
        <f>SUMIF(RevReqDetR!$B$12:$B$264,BP$1,RevReqDetR!$AQ$12:$AQ$264)</f>
        <v>0</v>
      </c>
      <c r="BQ26" s="8">
        <f>SUMIF(RevReqDetR!$B$12:$B$264,BQ$1,RevReqDetR!$AQ$12:$AQ$264)</f>
        <v>0</v>
      </c>
      <c r="BR26" s="8">
        <f>SUMIF(RevReqDetR!$B$12:$B$264,BR$1,RevReqDetR!$AQ$12:$AQ$264)</f>
        <v>0</v>
      </c>
      <c r="BS26" s="8">
        <f>SUMIF(RevReqDetR!$B$12:$B$264,BS$1,RevReqDetR!$AQ$12:$AQ$264)</f>
        <v>0</v>
      </c>
      <c r="BT26" s="8">
        <f>SUMIF(RevReqDetR!$B$12:$B$264,BT$1,RevReqDetR!$AQ$12:$AQ$264)</f>
        <v>0</v>
      </c>
      <c r="BU26" s="8">
        <f>SUMIF(RevReqDetR!$B$12:$B$264,BU$1,RevReqDetR!$AQ$12:$AQ$264)</f>
        <v>0</v>
      </c>
      <c r="BV26" s="8">
        <f>SUMIF(RevReqDetR!$B$12:$B$264,BV$1,RevReqDetR!$AQ$12:$AQ$264)</f>
        <v>0</v>
      </c>
      <c r="BW26" s="8">
        <f>SUMIF(RevReqDetR!$B$12:$B$264,BW$1,RevReqDetR!$AQ$12:$AQ$264)</f>
        <v>0</v>
      </c>
      <c r="BX26" s="8">
        <f>SUMIF(RevReqDetR!$B$12:$B$264,BX$1,RevReqDetR!$AQ$12:$AQ$264)</f>
        <v>0</v>
      </c>
      <c r="BY26" s="8">
        <f>SUMIF(RevReqDetR!$B$12:$B$264,BY$1,RevReqDetR!$AQ$12:$AQ$264)</f>
        <v>0</v>
      </c>
      <c r="BZ26" s="8">
        <f>SUMIF(RevReqDetR!$B$12:$B$264,BZ$1,RevReqDetR!$AQ$12:$AQ$264)</f>
        <v>0</v>
      </c>
      <c r="CA26" s="8">
        <f>SUMIF(RevReqDetR!$B$12:$B$264,CA$1,RevReqDetR!$AQ$12:$AQ$264)</f>
        <v>0</v>
      </c>
      <c r="CB26" s="8">
        <f>SUMIF(RevReqDetR!$B$12:$B$264,CB$1,RevReqDetR!$AQ$12:$AQ$264)</f>
        <v>0</v>
      </c>
      <c r="CC26" s="8">
        <f>SUMIF(RevReqDetR!$B$12:$B$264,CC$1,RevReqDetR!$AQ$12:$AQ$264)</f>
        <v>0</v>
      </c>
      <c r="CD26" s="8">
        <f>SUMIF(RevReqDetR!$B$12:$B$264,CD$1,RevReqDetR!$AQ$12:$AQ$264)</f>
        <v>0</v>
      </c>
      <c r="CE26" s="8">
        <f>SUMIF(RevReqDetR!$B$12:$B$264,CE$1,RevReqDetR!$AQ$12:$AQ$264)</f>
        <v>0</v>
      </c>
      <c r="CF26" s="8">
        <f>SUMIF(RevReqDetR!$B$12:$B$264,CF$1,RevReqDetR!$AQ$12:$AQ$264)</f>
        <v>0</v>
      </c>
      <c r="CG26" s="8">
        <f>SUMIF(RevReqDetR!$B$12:$B$264,CG$1,RevReqDetR!$AQ$12:$AQ$264)</f>
        <v>0</v>
      </c>
      <c r="CH26" s="8">
        <f>SUMIF(RevReqDetR!$B$12:$B$264,CH$1,RevReqDetR!$AQ$12:$AQ$264)</f>
        <v>0</v>
      </c>
      <c r="CI26" s="8">
        <f>SUMIF(RevReqDetR!$B$12:$B$264,CI$1,RevReqDetR!$AQ$12:$AQ$264)</f>
        <v>0</v>
      </c>
      <c r="CJ26" s="8">
        <f>SUMIF(RevReqDetR!$B$12:$B$264,CJ$1,RevReqDetR!$AQ$12:$AQ$264)</f>
        <v>0</v>
      </c>
      <c r="CK26" s="8">
        <f>SUMIF(RevReqDetR!$B$12:$B$264,CK$1,RevReqDetR!$AQ$12:$AQ$264)</f>
        <v>0</v>
      </c>
      <c r="CL26" s="8">
        <f>SUMIF(RevReqDetR!$B$12:$B$264,CL$1,RevReqDetR!$AQ$12:$AQ$264)</f>
        <v>0</v>
      </c>
      <c r="CM26" s="8">
        <f>SUMIF(RevReqDetR!$B$12:$B$264,CM$1,RevReqDetR!$AQ$12:$AQ$264)</f>
        <v>0</v>
      </c>
      <c r="CN26" s="8">
        <f>SUMIF(RevReqDetR!$B$12:$B$264,CN$1,RevReqDetR!$AQ$12:$AQ$264)</f>
        <v>0</v>
      </c>
      <c r="CO26" s="8">
        <f>SUMIF(RevReqDetR!$B$12:$B$264,CO$1,RevReqDetR!$AQ$12:$AQ$264)</f>
        <v>0</v>
      </c>
      <c r="CP26" s="8">
        <f>SUMIF(RevReqDetR!$B$12:$B$264,CP$1,RevReqDetR!$AQ$12:$AQ$264)</f>
        <v>0</v>
      </c>
      <c r="CQ26" s="8">
        <f>SUMIF(RevReqDetR!$B$12:$B$264,CQ$1,RevReqDetR!$AQ$12:$AQ$264)</f>
        <v>0</v>
      </c>
      <c r="CR26" s="8">
        <f>SUMIF(RevReqDetR!$B$12:$B$264,CR$1,RevReqDetR!$AQ$12:$AQ$264)</f>
        <v>0</v>
      </c>
      <c r="CS26" s="8">
        <f>SUMIF(RevReqDetR!$B$12:$B$264,CS$1,RevReqDetR!$AQ$12:$AQ$264)</f>
        <v>0</v>
      </c>
      <c r="CT26" s="8">
        <f>SUMIF(RevReqDetR!$B$12:$B$264,CT$1,RevReqDetR!$AQ$12:$AQ$264)</f>
        <v>0</v>
      </c>
      <c r="CU26" s="8">
        <f>SUMIF(RevReqDetR!$B$12:$B$264,CU$1,RevReqDetR!$AQ$12:$AQ$264)</f>
        <v>0</v>
      </c>
      <c r="CV26" s="8">
        <f>SUMIF(RevReqDetR!$B$12:$B$264,CV$1,RevReqDetR!$AQ$12:$AQ$264)</f>
        <v>0</v>
      </c>
      <c r="CW26" s="8">
        <f>SUMIF(RevReqDetR!$B$12:$B$264,CW$1,RevReqDetR!$AQ$12:$AQ$264)</f>
        <v>0</v>
      </c>
      <c r="CX26" s="8">
        <f>SUMIF(RevReqDetR!$B$12:$B$264,CX$1,RevReqDetR!$AQ$12:$AQ$264)</f>
        <v>0</v>
      </c>
      <c r="CY26" s="8">
        <f>SUMIF(RevReqDetR!$B$12:$B$264,CY$1,RevReqDetR!$AQ$12:$AQ$264)</f>
        <v>0</v>
      </c>
      <c r="CZ26" s="8">
        <f>SUMIF(RevReqDetR!$B$12:$B$264,CZ$1,RevReqDetR!$AQ$12:$AQ$264)</f>
        <v>0</v>
      </c>
      <c r="DA26" s="8">
        <f>SUMIF(RevReqDetR!$B$12:$B$264,DA$1,RevReqDetR!$AQ$12:$AQ$264)</f>
        <v>0</v>
      </c>
      <c r="DB26" s="8">
        <f>SUMIF(RevReqDetR!$B$12:$B$264,DB$1,RevReqDetR!$AQ$12:$AQ$264)</f>
        <v>0</v>
      </c>
      <c r="DC26" s="8">
        <f>SUMIF(RevReqDetR!$B$12:$B$264,DC$1,RevReqDetR!$AQ$12:$AQ$264)</f>
        <v>0</v>
      </c>
      <c r="DD26" s="8">
        <f>SUMIF(RevReqDetR!$B$12:$B$264,DD$1,RevReqDetR!$AQ$12:$AQ$264)</f>
        <v>0</v>
      </c>
      <c r="DE26" s="8">
        <f>SUMIF(RevReqDetR!$B$12:$B$264,DE$1,RevReqDetR!$AQ$12:$AQ$264)</f>
        <v>0</v>
      </c>
      <c r="DF26" s="8">
        <f>SUMIF(RevReqDetR!$B$12:$B$264,DF$1,RevReqDetR!$AQ$12:$AQ$264)</f>
        <v>0</v>
      </c>
      <c r="DG26" s="8">
        <f>SUMIF(RevReqDetR!$B$12:$B$264,DG$1,RevReqDetR!$AQ$12:$AQ$264)</f>
        <v>0</v>
      </c>
      <c r="DH26" s="8">
        <f>SUMIF(RevReqDetR!$B$12:$B$264,DH$1,RevReqDetR!$AQ$12:$AQ$264)</f>
        <v>0</v>
      </c>
      <c r="DI26" s="8">
        <f>SUMIF(RevReqDetR!$B$12:$B$264,DI$1,RevReqDetR!$AQ$12:$AQ$264)</f>
        <v>0</v>
      </c>
      <c r="DJ26" s="8">
        <f>SUMIF(RevReqDetR!$B$12:$B$264,DJ$1,RevReqDetR!$AQ$12:$AQ$264)</f>
        <v>0</v>
      </c>
      <c r="DK26" s="8">
        <f>SUMIF(RevReqDetR!$B$12:$B$264,DK$1,RevReqDetR!$AQ$12:$AQ$264)</f>
        <v>0</v>
      </c>
      <c r="DL26" s="8">
        <f>SUMIF(RevReqDetR!$B$12:$B$264,DL$1,RevReqDetR!$AQ$12:$AQ$264)</f>
        <v>0</v>
      </c>
      <c r="DM26" s="8">
        <f>SUMIF(RevReqDetR!$B$12:$B$264,DM$1,RevReqDetR!$AQ$12:$AQ$264)</f>
        <v>0</v>
      </c>
      <c r="DN26" s="8">
        <f>SUMIF(RevReqDetR!$B$12:$B$264,DN$1,RevReqDetR!$AQ$12:$AQ$264)</f>
        <v>0</v>
      </c>
      <c r="DO26" s="8">
        <f>SUMIF(RevReqDetR!$B$12:$B$264,DO$1,RevReqDetR!$AQ$12:$AQ$264)</f>
        <v>0</v>
      </c>
      <c r="DP26" s="8">
        <f>SUMIF(RevReqDetR!$B$12:$B$264,DP$1,RevReqDetR!$AQ$12:$AQ$264)</f>
        <v>0</v>
      </c>
      <c r="DQ26" s="8">
        <f>SUMIF(RevReqDetR!$B$12:$B$264,DQ$1,RevReqDetR!$AQ$12:$AQ$264)</f>
        <v>0</v>
      </c>
      <c r="DR26" s="8">
        <f>SUMIF(RevReqDetR!$B$12:$B$264,DR$1,RevReqDetR!$AQ$12:$AQ$264)</f>
        <v>0</v>
      </c>
      <c r="DS26" s="8">
        <f>SUMIF(RevReqDetR!$B$12:$B$264,DS$1,RevReqDetR!$AQ$12:$AQ$264)</f>
        <v>0</v>
      </c>
      <c r="DT26" s="8">
        <f>SUMIF(RevReqDetR!$B$12:$B$264,DT$1,RevReqDetR!$AQ$12:$AQ$264)</f>
        <v>0</v>
      </c>
      <c r="DU26" s="8">
        <f>SUMIF(RevReqDetR!$B$12:$B$264,DU$1,RevReqDetR!$AQ$12:$AQ$264)</f>
        <v>0</v>
      </c>
      <c r="DV26" s="8">
        <f>SUMIF(RevReqDetR!$B$12:$B$264,DV$1,RevReqDetR!$AQ$12:$AQ$264)</f>
        <v>0</v>
      </c>
      <c r="DW26" s="8">
        <f>SUMIF(RevReqDetR!$B$12:$B$264,DW$1,RevReqDetR!$AQ$12:$AQ$264)</f>
        <v>0</v>
      </c>
      <c r="DX26" s="8">
        <f>SUMIF(RevReqDetR!$B$12:$B$264,DX$1,RevReqDetR!$AQ$12:$AQ$264)</f>
        <v>0</v>
      </c>
      <c r="DY26" s="8">
        <f>SUMIF(RevReqDetR!$B$12:$B$264,DY$1,RevReqDetR!$AQ$12:$AQ$264)</f>
        <v>0</v>
      </c>
      <c r="DZ26" s="8">
        <f>SUMIF(RevReqDetR!$B$12:$B$264,DZ$1,RevReqDetR!$AQ$12:$AQ$264)</f>
        <v>0</v>
      </c>
      <c r="EA26" s="8">
        <f>SUMIF(RevReqDetR!$B$12:$B$264,EA$1,RevReqDetR!$AQ$12:$AQ$264)</f>
        <v>0</v>
      </c>
      <c r="EB26" s="8">
        <f>SUMIF(RevReqDetR!$B$12:$B$264,EB$1,RevReqDetR!$AQ$12:$AQ$264)</f>
        <v>0</v>
      </c>
      <c r="EC26" s="8">
        <f>SUMIF(RevReqDetR!$B$12:$B$264,EC$1,RevReqDetR!$AQ$12:$AQ$264)</f>
        <v>0</v>
      </c>
      <c r="ED26" s="8">
        <f>SUMIF(RevReqDetR!$B$12:$B$264,ED$1,RevReqDetR!$AQ$12:$AQ$264)</f>
        <v>0</v>
      </c>
      <c r="EE26" s="8">
        <f>SUMIF(RevReqDetR!$B$12:$B$264,EE$1,RevReqDetR!$AQ$12:$AQ$264)</f>
        <v>0</v>
      </c>
      <c r="EF26" s="8">
        <f>SUMIF(RevReqDetR!$B$12:$B$264,EF$1,RevReqDetR!$AQ$12:$AQ$264)</f>
        <v>0</v>
      </c>
      <c r="EG26" s="8">
        <f>SUMIF(RevReqDetR!$B$12:$B$264,EG$1,RevReqDetR!$AQ$12:$AQ$264)</f>
        <v>0</v>
      </c>
      <c r="EH26" s="8">
        <f>SUMIF(RevReqDetR!$B$12:$B$264,EH$1,RevReqDetR!$AQ$12:$AQ$264)</f>
        <v>0</v>
      </c>
      <c r="EI26" s="8">
        <f>SUMIF(RevReqDetR!$B$12:$B$264,EI$1,RevReqDetR!$AQ$12:$AQ$264)</f>
        <v>0</v>
      </c>
      <c r="EJ26" s="8">
        <f>SUMIF(RevReqDetR!$B$12:$B$264,EJ$1,RevReqDetR!$AQ$12:$AQ$264)</f>
        <v>0</v>
      </c>
      <c r="EK26" s="8">
        <f>SUMIF(RevReqDetR!$B$12:$B$264,EK$1,RevReqDetR!$AQ$12:$AQ$264)</f>
        <v>0</v>
      </c>
      <c r="EL26" s="8">
        <f>SUMIF(RevReqDetR!$B$12:$B$264,EL$1,RevReqDetR!$AQ$12:$AQ$264)</f>
        <v>0</v>
      </c>
      <c r="EM26" s="8">
        <f>SUMIF(RevReqDetR!$B$12:$B$264,EM$1,RevReqDetR!$AQ$12:$AQ$264)</f>
        <v>0</v>
      </c>
      <c r="EN26" s="8">
        <f>SUMIF(RevReqDetR!$B$12:$B$264,EN$1,RevReqDetR!$AQ$12:$AQ$264)</f>
        <v>0</v>
      </c>
      <c r="EO26" s="8">
        <f>SUMIF(RevReqDetR!$B$12:$B$264,EO$1,RevReqDetR!$AQ$12:$AQ$264)</f>
        <v>0</v>
      </c>
      <c r="EP26" s="8">
        <f>SUMIF(RevReqDetR!$B$12:$B$264,EP$1,RevReqDetR!$AQ$12:$AQ$264)</f>
        <v>0</v>
      </c>
      <c r="EQ26" s="8">
        <f>SUMIF(RevReqDetR!$B$12:$B$264,EQ$1,RevReqDetR!$AQ$12:$AQ$264)</f>
        <v>0</v>
      </c>
      <c r="ER26" s="8">
        <f>SUMIF(RevReqDetR!$B$12:$B$264,ER$1,RevReqDetR!$AQ$12:$AQ$264)</f>
        <v>0</v>
      </c>
      <c r="ES26" s="8">
        <f>SUMIF(RevReqDetR!$B$12:$B$264,ES$1,RevReqDetR!$AQ$12:$AQ$264)</f>
        <v>0</v>
      </c>
      <c r="ET26" s="8">
        <f>SUMIF(RevReqDetR!$B$12:$B$264,ET$1,RevReqDetR!$AQ$12:$AQ$264)</f>
        <v>0</v>
      </c>
      <c r="EU26" s="8">
        <f>SUMIF(RevReqDetR!$B$12:$B$264,EU$1,RevReqDetR!$AQ$12:$AQ$264)</f>
        <v>0</v>
      </c>
      <c r="EV26" s="8">
        <f>SUMIF(RevReqDetR!$B$12:$B$264,EV$1,RevReqDetR!$AQ$12:$AQ$264)</f>
        <v>0</v>
      </c>
      <c r="EW26" s="8">
        <f>SUMIF(RevReqDetR!$B$12:$B$264,EW$1,RevReqDetR!$AQ$12:$AQ$264)</f>
        <v>0</v>
      </c>
      <c r="EX26" s="8">
        <f>SUMIF(RevReqDetR!$B$12:$B$264,EX$1,RevReqDetR!$AQ$12:$AQ$264)</f>
        <v>0</v>
      </c>
      <c r="EY26" s="8">
        <f>SUMIF(RevReqDetR!$B$12:$B$264,EY$1,RevReqDetR!$AQ$12:$AQ$264)</f>
        <v>0</v>
      </c>
      <c r="EZ26" s="8">
        <f>SUMIF(RevReqDetR!$B$12:$B$264,EZ$1,RevReqDetR!$AQ$12:$AQ$264)</f>
        <v>0</v>
      </c>
      <c r="FA26" s="8">
        <f>SUMIF(RevReqDetR!$B$12:$B$264,FA$1,RevReqDetR!$AQ$12:$AQ$264)</f>
        <v>0</v>
      </c>
      <c r="FB26" s="8">
        <f>SUMIF(RevReqDetR!$B$12:$B$264,FB$1,RevReqDetR!$AQ$12:$AQ$264)</f>
        <v>0</v>
      </c>
      <c r="FC26" s="8">
        <f>SUMIF(RevReqDetR!$B$12:$B$264,FC$1,RevReqDetR!$AQ$12:$AQ$264)</f>
        <v>0</v>
      </c>
      <c r="FD26" s="8">
        <f>SUMIF(RevReqDetR!$B$12:$B$264,FD$1,RevReqDetR!$AQ$12:$AQ$264)</f>
        <v>0</v>
      </c>
      <c r="FE26" s="8">
        <f>SUMIF(RevReqDetR!$B$12:$B$264,FE$1,RevReqDetR!$AQ$12:$AQ$264)</f>
        <v>0</v>
      </c>
      <c r="FF26" s="8">
        <f>SUMIF(RevReqDetR!$B$12:$B$264,FF$1,RevReqDetR!$AQ$12:$AQ$264)</f>
        <v>0</v>
      </c>
      <c r="FG26" s="8">
        <f>SUMIF(RevReqDetR!$B$12:$B$264,FG$1,RevReqDetR!$AQ$12:$AQ$264)</f>
        <v>0</v>
      </c>
      <c r="FH26" s="8">
        <f>SUMIF(RevReqDetR!$B$12:$B$264,FH$1,RevReqDetR!$AQ$12:$AQ$264)</f>
        <v>0</v>
      </c>
      <c r="FI26" s="8">
        <f>SUMIF(RevReqDetR!$B$12:$B$264,FI$1,RevReqDetR!$AQ$12:$AQ$264)</f>
        <v>0</v>
      </c>
      <c r="FJ26" s="8">
        <f>SUMIF(RevReqDetR!$B$12:$B$264,FJ$1,RevReqDetR!$AQ$12:$AQ$264)</f>
        <v>0</v>
      </c>
      <c r="FK26" s="8">
        <f>SUMIF(RevReqDetR!$B$12:$B$264,FK$1,RevReqDetR!$AQ$12:$AQ$264)</f>
        <v>0</v>
      </c>
      <c r="FL26" s="8">
        <f>SUMIF(RevReqDetR!$B$12:$B$264,FL$1,RevReqDetR!$AQ$12:$AQ$264)</f>
        <v>0</v>
      </c>
      <c r="FM26" s="8">
        <f>SUMIF(RevReqDetR!$B$12:$B$264,FM$1,RevReqDetR!$AQ$12:$AQ$264)</f>
        <v>0</v>
      </c>
      <c r="FN26" s="8">
        <f>SUMIF(RevReqDetR!$B$12:$B$264,FN$1,RevReqDetR!$AQ$12:$AQ$264)</f>
        <v>0</v>
      </c>
      <c r="FO26" s="8">
        <f>SUMIF(RevReqDetR!$B$12:$B$264,FO$1,RevReqDetR!$AQ$12:$AQ$264)</f>
        <v>0</v>
      </c>
      <c r="FP26" s="8">
        <f>SUMIF(RevReqDetR!$B$12:$B$264,FP$1,RevReqDetR!$AQ$12:$AQ$264)</f>
        <v>0</v>
      </c>
      <c r="FQ26" s="8">
        <f>SUMIF(RevReqDetR!$B$12:$B$264,FQ$1,RevReqDetR!$AQ$12:$AQ$264)</f>
        <v>0</v>
      </c>
      <c r="FR26" s="8">
        <f>SUMIF(RevReqDetR!$B$12:$B$264,FR$1,RevReqDetR!$AQ$12:$AQ$264)</f>
        <v>0</v>
      </c>
      <c r="FS26" s="8">
        <f>SUMIF(RevReqDetR!$B$12:$B$264,FS$1,RevReqDetR!$AQ$12:$AQ$264)</f>
        <v>0</v>
      </c>
      <c r="FT26" s="8">
        <f>SUMIF(RevReqDetR!$B$12:$B$264,FT$1,RevReqDetR!$AQ$12:$AQ$264)</f>
        <v>0</v>
      </c>
      <c r="FU26" s="8">
        <f>SUMIF(RevReqDetR!$B$12:$B$264,FU$1,RevReqDetR!$AQ$12:$AQ$264)</f>
        <v>0</v>
      </c>
      <c r="FV26" s="8">
        <f>SUMIF(RevReqDetR!$B$12:$B$264,FV$1,RevReqDetR!$AQ$12:$AQ$264)</f>
        <v>0</v>
      </c>
      <c r="FW26" s="8">
        <f>SUMIF(RevReqDetR!$B$12:$B$264,FW$1,RevReqDetR!$AQ$12:$AQ$264)</f>
        <v>0</v>
      </c>
      <c r="FX26" s="8">
        <f>SUMIF(RevReqDetR!$B$12:$B$264,FX$1,RevReqDetR!$AQ$12:$AQ$264)</f>
        <v>0</v>
      </c>
      <c r="FY26" s="8">
        <f>SUMIF(RevReqDetR!$B$12:$B$264,FY$1,RevReqDetR!$AQ$12:$AQ$264)</f>
        <v>0</v>
      </c>
      <c r="FZ26" s="8">
        <f>SUMIF(RevReqDetR!$B$12:$B$264,FZ$1,RevReqDetR!$AQ$12:$AQ$264)</f>
        <v>0</v>
      </c>
      <c r="GA26" s="8">
        <f>SUMIF(RevReqDetR!$B$12:$B$264,GA$1,RevReqDetR!$AQ$12:$AQ$264)</f>
        <v>0</v>
      </c>
      <c r="GB26" s="8">
        <f>SUMIF(RevReqDetR!$B$12:$B$264,GB$1,RevReqDetR!$AQ$12:$AQ$264)</f>
        <v>0</v>
      </c>
      <c r="GC26" s="8">
        <f>SUMIF(RevReqDetR!$B$12:$B$264,GC$1,RevReqDetR!$AQ$12:$AQ$264)</f>
        <v>0</v>
      </c>
      <c r="GD26" s="8">
        <f>SUMIF(RevReqDetR!$B$12:$B$264,GD$1,RevReqDetR!$AQ$12:$AQ$264)</f>
        <v>0</v>
      </c>
      <c r="GE26" s="8">
        <f>SUMIF(RevReqDetR!$B$12:$B$264,GE$1,RevReqDetR!$AQ$12:$AQ$264)</f>
        <v>0</v>
      </c>
      <c r="GF26" s="8">
        <f>SUMIF(RevReqDetR!$B$12:$B$264,GF$1,RevReqDetR!$AQ$12:$AQ$264)</f>
        <v>0</v>
      </c>
      <c r="GG26" s="8">
        <f>SUMIF(RevReqDetR!$B$12:$B$264,GG$1,RevReqDetR!$AQ$12:$AQ$264)</f>
        <v>0</v>
      </c>
      <c r="GH26" s="8">
        <f>SUMIF(RevReqDetR!$B$12:$B$264,GH$1,RevReqDetR!$AQ$12:$AQ$264)</f>
        <v>0</v>
      </c>
      <c r="GI26" s="8">
        <f>SUMIF(RevReqDetR!$B$12:$B$264,GI$1,RevReqDetR!$AQ$12:$AQ$264)</f>
        <v>0</v>
      </c>
      <c r="GJ26" s="8">
        <f>SUMIF(RevReqDetR!$B$12:$B$264,GJ$1,RevReqDetR!$AQ$12:$AQ$264)</f>
        <v>0</v>
      </c>
      <c r="GK26" s="8">
        <f>SUMIF(RevReqDetR!$B$12:$B$264,GK$1,RevReqDetR!$AQ$12:$AQ$264)</f>
        <v>0</v>
      </c>
      <c r="GL26" s="8">
        <f>SUMIF(RevReqDetR!$B$12:$B$264,GL$1,RevReqDetR!$AQ$12:$AQ$264)</f>
        <v>0</v>
      </c>
      <c r="GM26" s="8">
        <f>SUMIF(RevReqDetR!$B$12:$B$264,GM$1,RevReqDetR!$AQ$12:$AQ$264)</f>
        <v>0</v>
      </c>
      <c r="GN26" s="8">
        <f>SUMIF(RevReqDetR!$B$12:$B$264,GN$1,RevReqDetR!$AQ$12:$AQ$264)</f>
        <v>0</v>
      </c>
      <c r="GO26" s="8">
        <f>SUMIF(RevReqDetR!$B$12:$B$264,GO$1,RevReqDetR!$AQ$12:$AQ$264)</f>
        <v>0</v>
      </c>
      <c r="GP26" s="8">
        <f>SUMIF(RevReqDetR!$B$12:$B$264,GP$1,RevReqDetR!$AQ$12:$AQ$264)</f>
        <v>0</v>
      </c>
      <c r="GQ26" s="8">
        <f>SUMIF(RevReqDetR!$B$12:$B$264,GQ$1,RevReqDetR!$AQ$12:$AQ$264)</f>
        <v>0</v>
      </c>
      <c r="GR26" s="8">
        <f>SUMIF(RevReqDetR!$B$12:$B$264,GR$1,RevReqDetR!$AQ$12:$AQ$264)</f>
        <v>0</v>
      </c>
      <c r="GS26" s="8">
        <f>SUMIF(RevReqDetR!$B$12:$B$264,GS$1,RevReqDetR!$AQ$12:$AQ$264)</f>
        <v>0</v>
      </c>
      <c r="GT26" s="8">
        <f>SUMIF(RevReqDetR!$B$12:$B$264,GT$1,RevReqDetR!$AQ$12:$AQ$264)</f>
        <v>0</v>
      </c>
      <c r="GU26" s="8">
        <f>SUMIF(RevReqDetR!$B$12:$B$264,GU$1,RevReqDetR!$AQ$12:$AQ$264)</f>
        <v>0</v>
      </c>
      <c r="GV26" s="8">
        <f>SUMIF(RevReqDetR!$B$12:$B$264,GV$1,RevReqDetR!$AQ$12:$AQ$264)</f>
        <v>0</v>
      </c>
      <c r="GW26" s="8">
        <f>SUMIF(RevReqDetR!$B$12:$B$264,GW$1,RevReqDetR!$AQ$12:$AQ$264)</f>
        <v>0</v>
      </c>
      <c r="GX26" s="8">
        <f>SUMIF(RevReqDetR!$B$12:$B$264,GX$1,RevReqDetR!$AQ$12:$AQ$264)</f>
        <v>0</v>
      </c>
      <c r="GY26" s="8">
        <f>SUMIF(RevReqDetR!$B$12:$B$264,GY$1,RevReqDetR!$AQ$12:$AQ$264)</f>
        <v>0</v>
      </c>
      <c r="GZ26" s="8">
        <f>SUMIF(RevReqDetR!$B$12:$B$264,GZ$1,RevReqDetR!$AQ$12:$AQ$264)</f>
        <v>0</v>
      </c>
      <c r="HA26" s="8">
        <f>SUMIF(RevReqDetR!$B$12:$B$264,HA$1,RevReqDetR!$AQ$12:$AQ$264)</f>
        <v>0</v>
      </c>
      <c r="HB26" s="8">
        <f>SUMIF(RevReqDetR!$B$12:$B$264,HB$1,RevReqDetR!$AQ$12:$AQ$264)</f>
        <v>0</v>
      </c>
      <c r="HC26" s="8">
        <f>SUMIF(RevReqDetR!$B$12:$B$264,HC$1,RevReqDetR!$AQ$12:$AQ$264)</f>
        <v>0</v>
      </c>
      <c r="HD26" s="8">
        <f>SUMIF(RevReqDetR!$B$12:$B$264,HD$1,RevReqDetR!$AQ$12:$AQ$264)</f>
        <v>0</v>
      </c>
      <c r="HE26" s="8">
        <f>SUMIF(RevReqDetR!$B$12:$B$264,HE$1,RevReqDetR!$AQ$12:$AQ$264)</f>
        <v>0</v>
      </c>
      <c r="HF26" s="8">
        <f>SUMIF(RevReqDetR!$B$12:$B$264,HF$1,RevReqDetR!$AQ$12:$AQ$264)</f>
        <v>0</v>
      </c>
      <c r="HG26" s="8">
        <f>SUMIF(RevReqDetR!$B$12:$B$264,HG$1,RevReqDetR!$AQ$12:$AQ$264)</f>
        <v>0</v>
      </c>
      <c r="HH26" s="8">
        <f>SUMIF(RevReqDetR!$B$12:$B$264,HH$1,RevReqDetR!$AQ$12:$AQ$264)</f>
        <v>0</v>
      </c>
      <c r="HI26" s="8">
        <f>SUMIF(RevReqDetR!$B$12:$B$264,HI$1,RevReqDetR!$AQ$12:$AQ$264)</f>
        <v>0</v>
      </c>
      <c r="HJ26" s="8">
        <f>SUMIF(RevReqDetR!$B$12:$B$264,HJ$1,RevReqDetR!$AQ$12:$AQ$264)</f>
        <v>0</v>
      </c>
      <c r="HK26" s="8">
        <f>SUMIF(RevReqDetR!$B$12:$B$264,HK$1,RevReqDetR!$AQ$12:$AQ$264)</f>
        <v>0</v>
      </c>
      <c r="HL26" s="8">
        <f>SUMIF(RevReqDetR!$B$12:$B$264,HL$1,RevReqDetR!$AQ$12:$AQ$264)</f>
        <v>0</v>
      </c>
      <c r="HM26" s="8">
        <f>SUMIF(RevReqDetR!$B$12:$B$264,HM$1,RevReqDetR!$AQ$12:$AQ$264)</f>
        <v>0</v>
      </c>
      <c r="HN26" s="8">
        <f>SUMIF(RevReqDetR!$B$12:$B$264,HN$1,RevReqDetR!$AQ$12:$AQ$264)</f>
        <v>0</v>
      </c>
      <c r="HO26" s="8">
        <f>SUMIF(RevReqDetR!$B$12:$B$264,HO$1,RevReqDetR!$AQ$12:$AQ$264)</f>
        <v>0</v>
      </c>
      <c r="HP26" s="8">
        <f>SUMIF(RevReqDetR!$B$12:$B$264,HP$1,RevReqDetR!$AQ$12:$AQ$264)</f>
        <v>0</v>
      </c>
      <c r="HQ26" s="8">
        <f>SUMIF(RevReqDetR!$B$12:$B$264,HQ$1,RevReqDetR!$AQ$12:$AQ$264)</f>
        <v>0</v>
      </c>
      <c r="HR26" s="8">
        <f>SUMIF(RevReqDetR!$B$12:$B$264,HR$1,RevReqDetR!$AQ$12:$AQ$264)</f>
        <v>0</v>
      </c>
      <c r="HS26" s="8">
        <f>SUMIF(RevReqDetR!$B$12:$B$264,HS$1,RevReqDetR!$AQ$12:$AQ$264)</f>
        <v>0</v>
      </c>
      <c r="HT26" s="8">
        <f>SUMIF(RevReqDetR!$B$12:$B$264,HT$1,RevReqDetR!$AQ$12:$AQ$264)</f>
        <v>0</v>
      </c>
      <c r="HU26" s="8">
        <f>SUMIF(RevReqDetR!$B$12:$B$264,HU$1,RevReqDetR!$AQ$12:$AQ$264)</f>
        <v>0</v>
      </c>
      <c r="HV26" s="8">
        <f>SUMIF(RevReqDetR!$B$12:$B$264,HV$1,RevReqDetR!$AQ$12:$AQ$264)</f>
        <v>0</v>
      </c>
      <c r="HW26" s="8">
        <f>SUMIF(RevReqDetR!$B$12:$B$264,HW$1,RevReqDetR!$AQ$12:$AQ$264)</f>
        <v>0</v>
      </c>
      <c r="HX26" s="8"/>
      <c r="HY26" s="8">
        <f t="array" ref="HY26">SUM(IF($D$45:$HX$45=HY$1,IF($D$46:$HX$46=12,($D26:$HX26))))</f>
        <v>0</v>
      </c>
      <c r="HZ26" s="8">
        <f t="array" ref="HZ26">SUM(IF($D$45:$HX$45=HZ$1,IF($D$46:$HX$46=12,($D26:$HX26))))</f>
        <v>0</v>
      </c>
      <c r="IA26" s="8">
        <f t="array" ref="IA26">SUM(IF($D$45:$HX$45=IA$1,IF($D$46:$HX$46=12,($D26:$HX26))))</f>
        <v>0</v>
      </c>
      <c r="IB26" s="8">
        <f t="array" ref="IB26">SUM(IF($D$45:$HX$45=IB$1,IF($D$46:$HX$46=12,($D26:$HX26))))</f>
        <v>0</v>
      </c>
      <c r="IC26" s="8">
        <f t="array" ref="IC26">SUM(IF($D$45:$HX$45=IC$1,IF($D$46:$HX$46=12,($D26:$HX26))))</f>
        <v>0</v>
      </c>
      <c r="ID26" s="8">
        <f t="array" ref="ID26">SUM(IF($D$45:$HX$45=ID$1,IF($D$46:$HX$46=12,($D26:$HX26))))</f>
        <v>0</v>
      </c>
      <c r="IE26" s="8">
        <f t="array" ref="IE26">SUM(IF($D$45:$HX$45=IE$1,IF($D$46:$HX$46=12,($D26:$HX26))))</f>
        <v>0</v>
      </c>
      <c r="IF26" s="8">
        <f t="array" ref="IF26">SUM(IF($D$45:$HX$45=IF$1,IF($D$46:$HX$46=12,($D26:$HX26))))</f>
        <v>0</v>
      </c>
      <c r="IG26" s="8">
        <f t="array" ref="IG26">SUM(IF($D$45:$HX$45=IG$1,IF($D$46:$HX$46=12,($D26:$HX26))))</f>
        <v>0</v>
      </c>
      <c r="IH26" s="8">
        <f t="array" ref="IH26">SUM(IF($D$45:$HX$45=IH$1,IF($D$46:$HX$46=12,($D26:$HX26))))</f>
        <v>0</v>
      </c>
      <c r="II26" s="8">
        <f t="array" ref="II26">SUM(IF($D$45:$HX$45=II$1,IF($D$46:$HX$46=12,($D26:$HX26))))</f>
        <v>0</v>
      </c>
      <c r="IJ26" s="8">
        <f t="array" ref="IJ26">SUM(IF($D$45:$HX$45=IJ$1,IF($D$46:$HX$46=12,($D26:$HX26))))</f>
        <v>0</v>
      </c>
      <c r="IK26" s="8">
        <f t="array" ref="IK26">SUM(IF($D$45:$HX$45=IK$1,IF($D$46:$HX$46=12,($D26:$HX26))))</f>
        <v>0</v>
      </c>
      <c r="IL26" s="8">
        <f t="array" ref="IL26">SUM(IF($D$45:$HX$45=IL$1,IF($D$46:$HX$46=12,($D26:$HX26))))</f>
        <v>0</v>
      </c>
      <c r="IM26" s="8">
        <f t="array" ref="IM26">SUM(IF($D$45:$HX$45=IM$1,IF($D$46:$HX$46=12,($D26:$HX26))))</f>
        <v>0</v>
      </c>
      <c r="IN26" s="8">
        <f t="array" ref="IN26">SUM(IF($D$45:$HX$45=IN$1,IF($D$46:$HX$46=12,($D26:$HX26))))</f>
        <v>0</v>
      </c>
      <c r="IO26" s="8">
        <f t="array" ref="IO26">SUM(IF($D$45:$HX$45=IO$1,IF($D$46:$HX$46=12,($D26:$HX26))))</f>
        <v>0</v>
      </c>
      <c r="IP26" s="8">
        <f t="array" ref="IP26">SUM(IF($D$45:$HX$45=IP$1,IF($D$46:$HX$46=12,($D26:$HX26))))</f>
        <v>0</v>
      </c>
      <c r="IQ26" s="8">
        <f t="array" ref="IQ26">SUM(IF($D$45:$HX$45=IQ$1,IF($D$46:$HX$46=12,($D26:$HX26))))</f>
        <v>0</v>
      </c>
      <c r="IR26" s="8">
        <f t="array" ref="IR26">SUM(IF($D$45:$HX$45=IR$1,IF($D$46:$HX$46=12,($D26:$HX26))))</f>
        <v>0</v>
      </c>
    </row>
    <row r="27" spans="1:252" ht="15" x14ac:dyDescent="0.35">
      <c r="B27" s="56" t="s">
        <v>36</v>
      </c>
      <c r="D27" s="13">
        <f>-SUMIF(RevReqDetR!$B$12:$B$264,D$1,RevReqDetR!$AR$12:$AR$264)</f>
        <v>0</v>
      </c>
      <c r="E27" s="13">
        <f>-SUMIF(RevReqDetR!$B$12:$B$264,E$1,RevReqDetR!$AR$12:$AR$264)</f>
        <v>0</v>
      </c>
      <c r="F27" s="13">
        <f>-SUMIF(RevReqDetR!$B$12:$B$264,F$1,RevReqDetR!$AR$12:$AR$264)</f>
        <v>0</v>
      </c>
      <c r="G27" s="13">
        <f>-SUMIF(RevReqDetR!$B$12:$B$264,G$1,RevReqDetR!$AR$12:$AR$264)</f>
        <v>0</v>
      </c>
      <c r="H27" s="13">
        <f>-SUMIF(RevReqDetR!$B$12:$B$264,H$1,RevReqDetR!$AR$12:$AR$264)</f>
        <v>0</v>
      </c>
      <c r="I27" s="13">
        <f>-SUMIF(RevReqDetR!$B$12:$B$264,I$1,RevReqDetR!$AR$12:$AR$264)</f>
        <v>0</v>
      </c>
      <c r="J27" s="13">
        <f>-SUMIF(RevReqDetR!$B$12:$B$264,J$1,RevReqDetR!$AR$12:$AR$264)</f>
        <v>0</v>
      </c>
      <c r="K27" s="13">
        <f>-SUMIF(RevReqDetR!$B$12:$B$264,K$1,RevReqDetR!$AR$12:$AR$264)</f>
        <v>0</v>
      </c>
      <c r="L27" s="13">
        <f>-SUMIF(RevReqDetR!$B$12:$B$264,L$1,RevReqDetR!$AR$12:$AR$264)</f>
        <v>0</v>
      </c>
      <c r="M27" s="13">
        <f>-SUMIF(RevReqDetR!$B$12:$B$264,M$1,RevReqDetR!$AR$12:$AR$264)</f>
        <v>0</v>
      </c>
      <c r="N27" s="13">
        <f>-SUMIF(RevReqDetR!$B$12:$B$264,N$1,RevReqDetR!$AR$12:$AR$264)</f>
        <v>0</v>
      </c>
      <c r="O27" s="13">
        <f>-SUMIF(RevReqDetR!$B$12:$B$264,O$1,RevReqDetR!$AR$12:$AR$264)</f>
        <v>0</v>
      </c>
      <c r="P27" s="13">
        <f>-SUMIF(RevReqDetR!$B$12:$B$264,P$1,RevReqDetR!$AR$12:$AR$264)</f>
        <v>0</v>
      </c>
      <c r="Q27" s="13">
        <f>-SUMIF(RevReqDetR!$B$12:$B$264,Q$1,RevReqDetR!$AR$12:$AR$264)</f>
        <v>0</v>
      </c>
      <c r="R27" s="13">
        <f>-SUMIF(RevReqDetR!$B$12:$B$264,R$1,RevReqDetR!$AR$12:$AR$264)</f>
        <v>0</v>
      </c>
      <c r="S27" s="13">
        <f>-SUMIF(RevReqDetR!$B$12:$B$264,S$1,RevReqDetR!$AR$12:$AR$264)</f>
        <v>0</v>
      </c>
      <c r="T27" s="13">
        <f>-SUMIF(RevReqDetR!$B$12:$B$264,T$1,RevReqDetR!$AR$12:$AR$264)</f>
        <v>0</v>
      </c>
      <c r="U27" s="13">
        <f>-SUMIF(RevReqDetR!$B$12:$B$264,U$1,RevReqDetR!$AR$12:$AR$264)</f>
        <v>0</v>
      </c>
      <c r="V27" s="13">
        <f>-SUMIF(RevReqDetR!$B$12:$B$264,V$1,RevReqDetR!$AR$12:$AR$264)</f>
        <v>0</v>
      </c>
      <c r="W27" s="13">
        <f>-SUMIF(RevReqDetR!$B$12:$B$264,W$1,RevReqDetR!$AR$12:$AR$264)</f>
        <v>0</v>
      </c>
      <c r="X27" s="13">
        <f>-SUMIF(RevReqDetR!$B$12:$B$264,X$1,RevReqDetR!$AR$12:$AR$264)</f>
        <v>0</v>
      </c>
      <c r="Y27" s="13">
        <f>-SUMIF(RevReqDetR!$B$12:$B$264,Y$1,RevReqDetR!$AR$12:$AR$264)</f>
        <v>0</v>
      </c>
      <c r="Z27" s="13">
        <f>-SUMIF(RevReqDetR!$B$12:$B$264,Z$1,RevReqDetR!$AR$12:$AR$264)</f>
        <v>0</v>
      </c>
      <c r="AA27" s="13">
        <f>-SUMIF(RevReqDetR!$B$12:$B$264,AA$1,RevReqDetR!$AR$12:$AR$264)</f>
        <v>0</v>
      </c>
      <c r="AB27" s="13">
        <f>-SUMIF(RevReqDetR!$B$12:$B$264,AB$1,RevReqDetR!$AR$12:$AR$264)</f>
        <v>0</v>
      </c>
      <c r="AC27" s="13">
        <f>-SUMIF(RevReqDetR!$B$12:$B$264,AC$1,RevReqDetR!$AR$12:$AR$264)</f>
        <v>0</v>
      </c>
      <c r="AD27" s="13">
        <f>-SUMIF(RevReqDetR!$B$12:$B$264,AD$1,RevReqDetR!$AR$12:$AR$264)</f>
        <v>0</v>
      </c>
      <c r="AE27" s="13">
        <f>-SUMIF(RevReqDetR!$B$12:$B$264,AE$1,RevReqDetR!$AR$12:$AR$264)</f>
        <v>0</v>
      </c>
      <c r="AF27" s="13">
        <f>-SUMIF(RevReqDetR!$B$12:$B$264,AF$1,RevReqDetR!$AR$12:$AR$264)</f>
        <v>0</v>
      </c>
      <c r="AG27" s="13">
        <f>-SUMIF(RevReqDetR!$B$12:$B$264,AG$1,RevReqDetR!$AR$12:$AR$264)</f>
        <v>0</v>
      </c>
      <c r="AH27" s="13">
        <f>-SUMIF(RevReqDetR!$B$12:$B$264,AH$1,RevReqDetR!$AR$12:$AR$264)</f>
        <v>0</v>
      </c>
      <c r="AI27" s="13">
        <f>-SUMIF(RevReqDetR!$B$12:$B$264,AI$1,RevReqDetR!$AR$12:$AR$264)</f>
        <v>0</v>
      </c>
      <c r="AJ27" s="13">
        <f>-SUMIF(RevReqDetR!$B$12:$B$264,AJ$1,RevReqDetR!$AR$12:$AR$264)</f>
        <v>0</v>
      </c>
      <c r="AK27" s="13">
        <f>-SUMIF(RevReqDetR!$B$12:$B$264,AK$1,RevReqDetR!$AR$12:$AR$264)</f>
        <v>0</v>
      </c>
      <c r="AL27" s="13">
        <f>-SUMIF(RevReqDetR!$B$12:$B$264,AL$1,RevReqDetR!$AR$12:$AR$264)</f>
        <v>0</v>
      </c>
      <c r="AM27" s="13">
        <f>-SUMIF(RevReqDetR!$B$12:$B$264,AM$1,RevReqDetR!$AR$12:$AR$264)</f>
        <v>0</v>
      </c>
      <c r="AN27" s="13">
        <f>-SUMIF(RevReqDetR!$B$12:$B$264,AN$1,RevReqDetR!$AR$12:$AR$264)</f>
        <v>0</v>
      </c>
      <c r="AO27" s="13">
        <f>-SUMIF(RevReqDetR!$B$12:$B$264,AO$1,RevReqDetR!$AR$12:$AR$264)</f>
        <v>0</v>
      </c>
      <c r="AP27" s="13">
        <f>-SUMIF(RevReqDetR!$B$12:$B$264,AP$1,RevReqDetR!$AR$12:$AR$264)</f>
        <v>0</v>
      </c>
      <c r="AQ27" s="13">
        <f>-SUMIF(RevReqDetR!$B$12:$B$264,AQ$1,RevReqDetR!$AR$12:$AR$264)</f>
        <v>0</v>
      </c>
      <c r="AR27" s="13">
        <f>-SUMIF(RevReqDetR!$B$12:$B$264,AR$1,RevReqDetR!$AR$12:$AR$264)</f>
        <v>0</v>
      </c>
      <c r="AS27" s="13">
        <f>-SUMIF(RevReqDetR!$B$12:$B$264,AS$1,RevReqDetR!$AR$12:$AR$264)</f>
        <v>0</v>
      </c>
      <c r="AT27" s="13">
        <f>-SUMIF(RevReqDetR!$B$12:$B$264,AT$1,RevReqDetR!$AR$12:$AR$264)</f>
        <v>0</v>
      </c>
      <c r="AU27" s="13">
        <f>-SUMIF(RevReqDetR!$B$12:$B$264,AU$1,RevReqDetR!$AR$12:$AR$264)</f>
        <v>0</v>
      </c>
      <c r="AV27" s="13">
        <f>-SUMIF(RevReqDetR!$B$12:$B$264,AV$1,RevReqDetR!$AR$12:$AR$264)</f>
        <v>0</v>
      </c>
      <c r="AW27" s="13">
        <f>-SUMIF(RevReqDetR!$B$12:$B$264,AW$1,RevReqDetR!$AR$12:$AR$264)</f>
        <v>0</v>
      </c>
      <c r="AX27" s="13">
        <f>-SUMIF(RevReqDetR!$B$12:$B$264,AX$1,RevReqDetR!$AR$12:$AR$264)</f>
        <v>0</v>
      </c>
      <c r="AY27" s="13">
        <f>-SUMIF(RevReqDetR!$B$12:$B$264,AY$1,RevReqDetR!$AR$12:$AR$264)</f>
        <v>0</v>
      </c>
      <c r="AZ27" s="13">
        <f>-SUMIF(RevReqDetR!$B$12:$B$264,AZ$1,RevReqDetR!$AR$12:$AR$264)</f>
        <v>0</v>
      </c>
      <c r="BA27" s="13">
        <f>-SUMIF(RevReqDetR!$B$12:$B$264,BA$1,RevReqDetR!$AR$12:$AR$264)</f>
        <v>0</v>
      </c>
      <c r="BB27" s="13">
        <f>-SUMIF(RevReqDetR!$B$12:$B$264,BB$1,RevReqDetR!$AR$12:$AR$264)</f>
        <v>0</v>
      </c>
      <c r="BC27" s="13">
        <f>-SUMIF(RevReqDetR!$B$12:$B$264,BC$1,RevReqDetR!$AR$12:$AR$264)</f>
        <v>0</v>
      </c>
      <c r="BD27" s="13">
        <f>-SUMIF(RevReqDetR!$B$12:$B$264,BD$1,RevReqDetR!$AR$12:$AR$264)</f>
        <v>0</v>
      </c>
      <c r="BE27" s="13">
        <f>-SUMIF(RevReqDetR!$B$12:$B$264,BE$1,RevReqDetR!$AR$12:$AR$264)</f>
        <v>0</v>
      </c>
      <c r="BF27" s="13">
        <f>-SUMIF(RevReqDetR!$B$12:$B$264,BF$1,RevReqDetR!$AR$12:$AR$264)</f>
        <v>0</v>
      </c>
      <c r="BG27" s="13">
        <f>-SUMIF(RevReqDetR!$B$12:$B$264,BG$1,RevReqDetR!$AR$12:$AR$264)</f>
        <v>0</v>
      </c>
      <c r="BH27" s="13">
        <f>-SUMIF(RevReqDetR!$B$12:$B$264,BH$1,RevReqDetR!$AR$12:$AR$264)</f>
        <v>0</v>
      </c>
      <c r="BI27" s="13">
        <f>-SUMIF(RevReqDetR!$B$12:$B$264,BI$1,RevReqDetR!$AR$12:$AR$264)</f>
        <v>0</v>
      </c>
      <c r="BJ27" s="13">
        <f>-SUMIF(RevReqDetR!$B$12:$B$264,BJ$1,RevReqDetR!$AR$12:$AR$264)</f>
        <v>0</v>
      </c>
      <c r="BK27" s="13">
        <f>-SUMIF(RevReqDetR!$B$12:$B$264,BK$1,RevReqDetR!$AR$12:$AR$264)</f>
        <v>0</v>
      </c>
      <c r="BL27" s="13">
        <f>-SUMIF(RevReqDetR!$B$12:$B$264,BL$1,RevReqDetR!$AR$12:$AR$264)</f>
        <v>0</v>
      </c>
      <c r="BM27" s="13">
        <f>-SUMIF(RevReqDetR!$B$12:$B$264,BM$1,RevReqDetR!$AR$12:$AR$264)</f>
        <v>0</v>
      </c>
      <c r="BN27" s="13">
        <f>-SUMIF(RevReqDetR!$B$12:$B$264,BN$1,RevReqDetR!$AR$12:$AR$264)</f>
        <v>0</v>
      </c>
      <c r="BO27" s="13">
        <f>-SUMIF(RevReqDetR!$B$12:$B$264,BO$1,RevReqDetR!$AR$12:$AR$264)</f>
        <v>0</v>
      </c>
      <c r="BP27" s="13">
        <f>-SUMIF(RevReqDetR!$B$12:$B$264,BP$1,RevReqDetR!$AR$12:$AR$264)</f>
        <v>0</v>
      </c>
      <c r="BQ27" s="13">
        <f>-SUMIF(RevReqDetR!$B$12:$B$264,BQ$1,RevReqDetR!$AR$12:$AR$264)</f>
        <v>0</v>
      </c>
      <c r="BR27" s="13">
        <f>-SUMIF(RevReqDetR!$B$12:$B$264,BR$1,RevReqDetR!$AR$12:$AR$264)</f>
        <v>0</v>
      </c>
      <c r="BS27" s="13">
        <f>-SUMIF(RevReqDetR!$B$12:$B$264,BS$1,RevReqDetR!$AR$12:$AR$264)</f>
        <v>0</v>
      </c>
      <c r="BT27" s="13">
        <f>-SUMIF(RevReqDetR!$B$12:$B$264,BT$1,RevReqDetR!$AR$12:$AR$264)</f>
        <v>0</v>
      </c>
      <c r="BU27" s="13">
        <f>-SUMIF(RevReqDetR!$B$12:$B$264,BU$1,RevReqDetR!$AR$12:$AR$264)</f>
        <v>0</v>
      </c>
      <c r="BV27" s="13">
        <f>-SUMIF(RevReqDetR!$B$12:$B$264,BV$1,RevReqDetR!$AR$12:$AR$264)</f>
        <v>0</v>
      </c>
      <c r="BW27" s="13">
        <f>-SUMIF(RevReqDetR!$B$12:$B$264,BW$1,RevReqDetR!$AR$12:$AR$264)</f>
        <v>0</v>
      </c>
      <c r="BX27" s="13">
        <f>-SUMIF(RevReqDetR!$B$12:$B$264,BX$1,RevReqDetR!$AR$12:$AR$264)</f>
        <v>0</v>
      </c>
      <c r="BY27" s="13">
        <f>-SUMIF(RevReqDetR!$B$12:$B$264,BY$1,RevReqDetR!$AR$12:$AR$264)</f>
        <v>0</v>
      </c>
      <c r="BZ27" s="13">
        <f>-SUMIF(RevReqDetR!$B$12:$B$264,BZ$1,RevReqDetR!$AR$12:$AR$264)</f>
        <v>0</v>
      </c>
      <c r="CA27" s="13">
        <f>-SUMIF(RevReqDetR!$B$12:$B$264,CA$1,RevReqDetR!$AR$12:$AR$264)</f>
        <v>0</v>
      </c>
      <c r="CB27" s="13">
        <f>-SUMIF(RevReqDetR!$B$12:$B$264,CB$1,RevReqDetR!$AR$12:$AR$264)</f>
        <v>0</v>
      </c>
      <c r="CC27" s="13">
        <f>-SUMIF(RevReqDetR!$B$12:$B$264,CC$1,RevReqDetR!$AR$12:$AR$264)</f>
        <v>0</v>
      </c>
      <c r="CD27" s="13">
        <f>-SUMIF(RevReqDetR!$B$12:$B$264,CD$1,RevReqDetR!$AR$12:$AR$264)</f>
        <v>0</v>
      </c>
      <c r="CE27" s="13">
        <f>-SUMIF(RevReqDetR!$B$12:$B$264,CE$1,RevReqDetR!$AR$12:$AR$264)</f>
        <v>0</v>
      </c>
      <c r="CF27" s="13">
        <f>-SUMIF(RevReqDetR!$B$12:$B$264,CF$1,RevReqDetR!$AR$12:$AR$264)</f>
        <v>0</v>
      </c>
      <c r="CG27" s="13">
        <f>-SUMIF(RevReqDetR!$B$12:$B$264,CG$1,RevReqDetR!$AR$12:$AR$264)</f>
        <v>0</v>
      </c>
      <c r="CH27" s="13">
        <f>-SUMIF(RevReqDetR!$B$12:$B$264,CH$1,RevReqDetR!$AR$12:$AR$264)</f>
        <v>0</v>
      </c>
      <c r="CI27" s="13">
        <f>-SUMIF(RevReqDetR!$B$12:$B$264,CI$1,RevReqDetR!$AR$12:$AR$264)</f>
        <v>0</v>
      </c>
      <c r="CJ27" s="13">
        <f>-SUMIF(RevReqDetR!$B$12:$B$264,CJ$1,RevReqDetR!$AR$12:$AR$264)</f>
        <v>0</v>
      </c>
      <c r="CK27" s="13">
        <f>-SUMIF(RevReqDetR!$B$12:$B$264,CK$1,RevReqDetR!$AR$12:$AR$264)</f>
        <v>0</v>
      </c>
      <c r="CL27" s="13">
        <f>-SUMIF(RevReqDetR!$B$12:$B$264,CL$1,RevReqDetR!$AR$12:$AR$264)</f>
        <v>0</v>
      </c>
      <c r="CM27" s="13">
        <f>-SUMIF(RevReqDetR!$B$12:$B$264,CM$1,RevReqDetR!$AR$12:$AR$264)</f>
        <v>0</v>
      </c>
      <c r="CN27" s="13">
        <f>-SUMIF(RevReqDetR!$B$12:$B$264,CN$1,RevReqDetR!$AR$12:$AR$264)</f>
        <v>0</v>
      </c>
      <c r="CO27" s="13">
        <f>-SUMIF(RevReqDetR!$B$12:$B$264,CO$1,RevReqDetR!$AR$12:$AR$264)</f>
        <v>0</v>
      </c>
      <c r="CP27" s="13">
        <f>-SUMIF(RevReqDetR!$B$12:$B$264,CP$1,RevReqDetR!$AR$12:$AR$264)</f>
        <v>0</v>
      </c>
      <c r="CQ27" s="13">
        <f>-SUMIF(RevReqDetR!$B$12:$B$264,CQ$1,RevReqDetR!$AR$12:$AR$264)</f>
        <v>0</v>
      </c>
      <c r="CR27" s="13">
        <f>-SUMIF(RevReqDetR!$B$12:$B$264,CR$1,RevReqDetR!$AR$12:$AR$264)</f>
        <v>0</v>
      </c>
      <c r="CS27" s="13">
        <f>-SUMIF(RevReqDetR!$B$12:$B$264,CS$1,RevReqDetR!$AR$12:$AR$264)</f>
        <v>0</v>
      </c>
      <c r="CT27" s="13">
        <f>-SUMIF(RevReqDetR!$B$12:$B$264,CT$1,RevReqDetR!$AR$12:$AR$264)</f>
        <v>0</v>
      </c>
      <c r="CU27" s="13">
        <f>-SUMIF(RevReqDetR!$B$12:$B$264,CU$1,RevReqDetR!$AR$12:$AR$264)</f>
        <v>0</v>
      </c>
      <c r="CV27" s="13">
        <f>-SUMIF(RevReqDetR!$B$12:$B$264,CV$1,RevReqDetR!$AR$12:$AR$264)</f>
        <v>0</v>
      </c>
      <c r="CW27" s="13">
        <f>-SUMIF(RevReqDetR!$B$12:$B$264,CW$1,RevReqDetR!$AR$12:$AR$264)</f>
        <v>0</v>
      </c>
      <c r="CX27" s="13">
        <f>-SUMIF(RevReqDetR!$B$12:$B$264,CX$1,RevReqDetR!$AR$12:$AR$264)</f>
        <v>0</v>
      </c>
      <c r="CY27" s="13">
        <f>-SUMIF(RevReqDetR!$B$12:$B$264,CY$1,RevReqDetR!$AR$12:$AR$264)</f>
        <v>0</v>
      </c>
      <c r="CZ27" s="13">
        <f>-SUMIF(RevReqDetR!$B$12:$B$264,CZ$1,RevReqDetR!$AR$12:$AR$264)</f>
        <v>0</v>
      </c>
      <c r="DA27" s="13">
        <f>-SUMIF(RevReqDetR!$B$12:$B$264,DA$1,RevReqDetR!$AR$12:$AR$264)</f>
        <v>0</v>
      </c>
      <c r="DB27" s="13">
        <f>-SUMIF(RevReqDetR!$B$12:$B$264,DB$1,RevReqDetR!$AR$12:$AR$264)</f>
        <v>0</v>
      </c>
      <c r="DC27" s="13">
        <f>-SUMIF(RevReqDetR!$B$12:$B$264,DC$1,RevReqDetR!$AR$12:$AR$264)</f>
        <v>0</v>
      </c>
      <c r="DD27" s="13">
        <f>-SUMIF(RevReqDetR!$B$12:$B$264,DD$1,RevReqDetR!$AR$12:$AR$264)</f>
        <v>0</v>
      </c>
      <c r="DE27" s="13">
        <f>-SUMIF(RevReqDetR!$B$12:$B$264,DE$1,RevReqDetR!$AR$12:$AR$264)</f>
        <v>0</v>
      </c>
      <c r="DF27" s="13">
        <f>-SUMIF(RevReqDetR!$B$12:$B$264,DF$1,RevReqDetR!$AR$12:$AR$264)</f>
        <v>0</v>
      </c>
      <c r="DG27" s="13">
        <f>-SUMIF(RevReqDetR!$B$12:$B$264,DG$1,RevReqDetR!$AR$12:$AR$264)</f>
        <v>0</v>
      </c>
      <c r="DH27" s="13">
        <f>-SUMIF(RevReqDetR!$B$12:$B$264,DH$1,RevReqDetR!$AR$12:$AR$264)</f>
        <v>0</v>
      </c>
      <c r="DI27" s="13">
        <f>-SUMIF(RevReqDetR!$B$12:$B$264,DI$1,RevReqDetR!$AR$12:$AR$264)</f>
        <v>0</v>
      </c>
      <c r="DJ27" s="13">
        <f>-SUMIF(RevReqDetR!$B$12:$B$264,DJ$1,RevReqDetR!$AR$12:$AR$264)</f>
        <v>0</v>
      </c>
      <c r="DK27" s="13">
        <f>-SUMIF(RevReqDetR!$B$12:$B$264,DK$1,RevReqDetR!$AR$12:$AR$264)</f>
        <v>0</v>
      </c>
      <c r="DL27" s="13">
        <f>-SUMIF(RevReqDetR!$B$12:$B$264,DL$1,RevReqDetR!$AR$12:$AR$264)</f>
        <v>0</v>
      </c>
      <c r="DM27" s="13">
        <f>-SUMIF(RevReqDetR!$B$12:$B$264,DM$1,RevReqDetR!$AR$12:$AR$264)</f>
        <v>0</v>
      </c>
      <c r="DN27" s="13">
        <f>-SUMIF(RevReqDetR!$B$12:$B$264,DN$1,RevReqDetR!$AR$12:$AR$264)</f>
        <v>0</v>
      </c>
      <c r="DO27" s="13">
        <f>-SUMIF(RevReqDetR!$B$12:$B$264,DO$1,RevReqDetR!$AR$12:$AR$264)</f>
        <v>0</v>
      </c>
      <c r="DP27" s="13">
        <f>-SUMIF(RevReqDetR!$B$12:$B$264,DP$1,RevReqDetR!$AR$12:$AR$264)</f>
        <v>0</v>
      </c>
      <c r="DQ27" s="13">
        <f>-SUMIF(RevReqDetR!$B$12:$B$264,DQ$1,RevReqDetR!$AR$12:$AR$264)</f>
        <v>0</v>
      </c>
      <c r="DR27" s="13">
        <f>-SUMIF(RevReqDetR!$B$12:$B$264,DR$1,RevReqDetR!$AR$12:$AR$264)</f>
        <v>0</v>
      </c>
      <c r="DS27" s="13">
        <f>-SUMIF(RevReqDetR!$B$12:$B$264,DS$1,RevReqDetR!$AR$12:$AR$264)</f>
        <v>0</v>
      </c>
      <c r="DT27" s="13">
        <f>-SUMIF(RevReqDetR!$B$12:$B$264,DT$1,RevReqDetR!$AR$12:$AR$264)</f>
        <v>0</v>
      </c>
      <c r="DU27" s="13">
        <f>-SUMIF(RevReqDetR!$B$12:$B$264,DU$1,RevReqDetR!$AR$12:$AR$264)</f>
        <v>0</v>
      </c>
      <c r="DV27" s="13">
        <f>-SUMIF(RevReqDetR!$B$12:$B$264,DV$1,RevReqDetR!$AR$12:$AR$264)</f>
        <v>0</v>
      </c>
      <c r="DW27" s="13">
        <f>-SUMIF(RevReqDetR!$B$12:$B$264,DW$1,RevReqDetR!$AR$12:$AR$264)</f>
        <v>0</v>
      </c>
      <c r="DX27" s="13">
        <f>-SUMIF(RevReqDetR!$B$12:$B$264,DX$1,RevReqDetR!$AR$12:$AR$264)</f>
        <v>0</v>
      </c>
      <c r="DY27" s="13">
        <f>-SUMIF(RevReqDetR!$B$12:$B$264,DY$1,RevReqDetR!$AR$12:$AR$264)</f>
        <v>0</v>
      </c>
      <c r="DZ27" s="13">
        <f>-SUMIF(RevReqDetR!$B$12:$B$264,DZ$1,RevReqDetR!$AR$12:$AR$264)</f>
        <v>0</v>
      </c>
      <c r="EA27" s="13">
        <f>-SUMIF(RevReqDetR!$B$12:$B$264,EA$1,RevReqDetR!$AR$12:$AR$264)</f>
        <v>0</v>
      </c>
      <c r="EB27" s="13">
        <f>-SUMIF(RevReqDetR!$B$12:$B$264,EB$1,RevReqDetR!$AR$12:$AR$264)</f>
        <v>0</v>
      </c>
      <c r="EC27" s="13">
        <f>-SUMIF(RevReqDetR!$B$12:$B$264,EC$1,RevReqDetR!$AR$12:$AR$264)</f>
        <v>0</v>
      </c>
      <c r="ED27" s="13">
        <f>-SUMIF(RevReqDetR!$B$12:$B$264,ED$1,RevReqDetR!$AR$12:$AR$264)</f>
        <v>0</v>
      </c>
      <c r="EE27" s="13">
        <f>-SUMIF(RevReqDetR!$B$12:$B$264,EE$1,RevReqDetR!$AR$12:$AR$264)</f>
        <v>0</v>
      </c>
      <c r="EF27" s="13">
        <f>-SUMIF(RevReqDetR!$B$12:$B$264,EF$1,RevReqDetR!$AR$12:$AR$264)</f>
        <v>0</v>
      </c>
      <c r="EG27" s="13">
        <f>-SUMIF(RevReqDetR!$B$12:$B$264,EG$1,RevReqDetR!$AR$12:$AR$264)</f>
        <v>0</v>
      </c>
      <c r="EH27" s="13">
        <f>-SUMIF(RevReqDetR!$B$12:$B$264,EH$1,RevReqDetR!$AR$12:$AR$264)</f>
        <v>0</v>
      </c>
      <c r="EI27" s="13">
        <f>-SUMIF(RevReqDetR!$B$12:$B$264,EI$1,RevReqDetR!$AR$12:$AR$264)</f>
        <v>0</v>
      </c>
      <c r="EJ27" s="13">
        <f>-SUMIF(RevReqDetR!$B$12:$B$264,EJ$1,RevReqDetR!$AR$12:$AR$264)</f>
        <v>0</v>
      </c>
      <c r="EK27" s="13">
        <f>-SUMIF(RevReqDetR!$B$12:$B$264,EK$1,RevReqDetR!$AR$12:$AR$264)</f>
        <v>0</v>
      </c>
      <c r="EL27" s="13">
        <f>-SUMIF(RevReqDetR!$B$12:$B$264,EL$1,RevReqDetR!$AR$12:$AR$264)</f>
        <v>0</v>
      </c>
      <c r="EM27" s="13">
        <f>-SUMIF(RevReqDetR!$B$12:$B$264,EM$1,RevReqDetR!$AR$12:$AR$264)</f>
        <v>0</v>
      </c>
      <c r="EN27" s="13">
        <f>-SUMIF(RevReqDetR!$B$12:$B$264,EN$1,RevReqDetR!$AR$12:$AR$264)</f>
        <v>0</v>
      </c>
      <c r="EO27" s="13">
        <f>-SUMIF(RevReqDetR!$B$12:$B$264,EO$1,RevReqDetR!$AR$12:$AR$264)</f>
        <v>0</v>
      </c>
      <c r="EP27" s="13">
        <f>-SUMIF(RevReqDetR!$B$12:$B$264,EP$1,RevReqDetR!$AR$12:$AR$264)</f>
        <v>0</v>
      </c>
      <c r="EQ27" s="13">
        <f>-SUMIF(RevReqDetR!$B$12:$B$264,EQ$1,RevReqDetR!$AR$12:$AR$264)</f>
        <v>0</v>
      </c>
      <c r="ER27" s="13">
        <f>-SUMIF(RevReqDetR!$B$12:$B$264,ER$1,RevReqDetR!$AR$12:$AR$264)</f>
        <v>0</v>
      </c>
      <c r="ES27" s="13">
        <f>-SUMIF(RevReqDetR!$B$12:$B$264,ES$1,RevReqDetR!$AR$12:$AR$264)</f>
        <v>0</v>
      </c>
      <c r="ET27" s="13">
        <f>-SUMIF(RevReqDetR!$B$12:$B$264,ET$1,RevReqDetR!$AR$12:$AR$264)</f>
        <v>0</v>
      </c>
      <c r="EU27" s="13">
        <f>-SUMIF(RevReqDetR!$B$12:$B$264,EU$1,RevReqDetR!$AR$12:$AR$264)</f>
        <v>0</v>
      </c>
      <c r="EV27" s="13">
        <f>-SUMIF(RevReqDetR!$B$12:$B$264,EV$1,RevReqDetR!$AR$12:$AR$264)</f>
        <v>0</v>
      </c>
      <c r="EW27" s="13">
        <f>-SUMIF(RevReqDetR!$B$12:$B$264,EW$1,RevReqDetR!$AR$12:$AR$264)</f>
        <v>0</v>
      </c>
      <c r="EX27" s="13">
        <f>-SUMIF(RevReqDetR!$B$12:$B$264,EX$1,RevReqDetR!$AR$12:$AR$264)</f>
        <v>0</v>
      </c>
      <c r="EY27" s="13">
        <f>-SUMIF(RevReqDetR!$B$12:$B$264,EY$1,RevReqDetR!$AR$12:$AR$264)</f>
        <v>0</v>
      </c>
      <c r="EZ27" s="13">
        <f>-SUMIF(RevReqDetR!$B$12:$B$264,EZ$1,RevReqDetR!$AR$12:$AR$264)</f>
        <v>0</v>
      </c>
      <c r="FA27" s="13">
        <f>-SUMIF(RevReqDetR!$B$12:$B$264,FA$1,RevReqDetR!$AR$12:$AR$264)</f>
        <v>0</v>
      </c>
      <c r="FB27" s="13">
        <f>-SUMIF(RevReqDetR!$B$12:$B$264,FB$1,RevReqDetR!$AR$12:$AR$264)</f>
        <v>0</v>
      </c>
      <c r="FC27" s="13">
        <f>-SUMIF(RevReqDetR!$B$12:$B$264,FC$1,RevReqDetR!$AR$12:$AR$264)</f>
        <v>0</v>
      </c>
      <c r="FD27" s="13">
        <f>-SUMIF(RevReqDetR!$B$12:$B$264,FD$1,RevReqDetR!$AR$12:$AR$264)</f>
        <v>0</v>
      </c>
      <c r="FE27" s="13">
        <f>-SUMIF(RevReqDetR!$B$12:$B$264,FE$1,RevReqDetR!$AR$12:$AR$264)</f>
        <v>0</v>
      </c>
      <c r="FF27" s="13">
        <f>-SUMIF(RevReqDetR!$B$12:$B$264,FF$1,RevReqDetR!$AR$12:$AR$264)</f>
        <v>0</v>
      </c>
      <c r="FG27" s="13">
        <f>-SUMIF(RevReqDetR!$B$12:$B$264,FG$1,RevReqDetR!$AR$12:$AR$264)</f>
        <v>0</v>
      </c>
      <c r="FH27" s="13">
        <f>-SUMIF(RevReqDetR!$B$12:$B$264,FH$1,RevReqDetR!$AR$12:$AR$264)</f>
        <v>0</v>
      </c>
      <c r="FI27" s="13">
        <f>-SUMIF(RevReqDetR!$B$12:$B$264,FI$1,RevReqDetR!$AR$12:$AR$264)</f>
        <v>0</v>
      </c>
      <c r="FJ27" s="13">
        <f>-SUMIF(RevReqDetR!$B$12:$B$264,FJ$1,RevReqDetR!$AR$12:$AR$264)</f>
        <v>0</v>
      </c>
      <c r="FK27" s="13">
        <f>-SUMIF(RevReqDetR!$B$12:$B$264,FK$1,RevReqDetR!$AR$12:$AR$264)</f>
        <v>0</v>
      </c>
      <c r="FL27" s="13">
        <f>-SUMIF(RevReqDetR!$B$12:$B$264,FL$1,RevReqDetR!$AR$12:$AR$264)</f>
        <v>0</v>
      </c>
      <c r="FM27" s="13">
        <f>-SUMIF(RevReqDetR!$B$12:$B$264,FM$1,RevReqDetR!$AR$12:$AR$264)</f>
        <v>0</v>
      </c>
      <c r="FN27" s="13">
        <f>-SUMIF(RevReqDetR!$B$12:$B$264,FN$1,RevReqDetR!$AR$12:$AR$264)</f>
        <v>0</v>
      </c>
      <c r="FO27" s="13">
        <f>-SUMIF(RevReqDetR!$B$12:$B$264,FO$1,RevReqDetR!$AR$12:$AR$264)</f>
        <v>0</v>
      </c>
      <c r="FP27" s="13">
        <f>-SUMIF(RevReqDetR!$B$12:$B$264,FP$1,RevReqDetR!$AR$12:$AR$264)</f>
        <v>0</v>
      </c>
      <c r="FQ27" s="13">
        <f>-SUMIF(RevReqDetR!$B$12:$B$264,FQ$1,RevReqDetR!$AR$12:$AR$264)</f>
        <v>0</v>
      </c>
      <c r="FR27" s="13">
        <f>-SUMIF(RevReqDetR!$B$12:$B$264,FR$1,RevReqDetR!$AR$12:$AR$264)</f>
        <v>0</v>
      </c>
      <c r="FS27" s="13">
        <f>-SUMIF(RevReqDetR!$B$12:$B$264,FS$1,RevReqDetR!$AR$12:$AR$264)</f>
        <v>0</v>
      </c>
      <c r="FT27" s="13">
        <f>-SUMIF(RevReqDetR!$B$12:$B$264,FT$1,RevReqDetR!$AR$12:$AR$264)</f>
        <v>0</v>
      </c>
      <c r="FU27" s="13">
        <f>-SUMIF(RevReqDetR!$B$12:$B$264,FU$1,RevReqDetR!$AR$12:$AR$264)</f>
        <v>0</v>
      </c>
      <c r="FV27" s="13">
        <f>-SUMIF(RevReqDetR!$B$12:$B$264,FV$1,RevReqDetR!$AR$12:$AR$264)</f>
        <v>0</v>
      </c>
      <c r="FW27" s="13">
        <f>-SUMIF(RevReqDetR!$B$12:$B$264,FW$1,RevReqDetR!$AR$12:$AR$264)</f>
        <v>0</v>
      </c>
      <c r="FX27" s="13">
        <f>-SUMIF(RevReqDetR!$B$12:$B$264,FX$1,RevReqDetR!$AR$12:$AR$264)</f>
        <v>0</v>
      </c>
      <c r="FY27" s="13">
        <f>-SUMIF(RevReqDetR!$B$12:$B$264,FY$1,RevReqDetR!$AR$12:$AR$264)</f>
        <v>0</v>
      </c>
      <c r="FZ27" s="13">
        <f>-SUMIF(RevReqDetR!$B$12:$B$264,FZ$1,RevReqDetR!$AR$12:$AR$264)</f>
        <v>0</v>
      </c>
      <c r="GA27" s="13">
        <f>-SUMIF(RevReqDetR!$B$12:$B$264,GA$1,RevReqDetR!$AR$12:$AR$264)</f>
        <v>0</v>
      </c>
      <c r="GB27" s="13">
        <f>-SUMIF(RevReqDetR!$B$12:$B$264,GB$1,RevReqDetR!$AR$12:$AR$264)</f>
        <v>0</v>
      </c>
      <c r="GC27" s="13">
        <f>-SUMIF(RevReqDetR!$B$12:$B$264,GC$1,RevReqDetR!$AR$12:$AR$264)</f>
        <v>0</v>
      </c>
      <c r="GD27" s="13">
        <f>-SUMIF(RevReqDetR!$B$12:$B$264,GD$1,RevReqDetR!$AR$12:$AR$264)</f>
        <v>0</v>
      </c>
      <c r="GE27" s="13">
        <f>-SUMIF(RevReqDetR!$B$12:$B$264,GE$1,RevReqDetR!$AR$12:$AR$264)</f>
        <v>0</v>
      </c>
      <c r="GF27" s="13">
        <f>-SUMIF(RevReqDetR!$B$12:$B$264,GF$1,RevReqDetR!$AR$12:$AR$264)</f>
        <v>0</v>
      </c>
      <c r="GG27" s="13">
        <f>-SUMIF(RevReqDetR!$B$12:$B$264,GG$1,RevReqDetR!$AR$12:$AR$264)</f>
        <v>0</v>
      </c>
      <c r="GH27" s="13">
        <f>-SUMIF(RevReqDetR!$B$12:$B$264,GH$1,RevReqDetR!$AR$12:$AR$264)</f>
        <v>0</v>
      </c>
      <c r="GI27" s="13">
        <f>-SUMIF(RevReqDetR!$B$12:$B$264,GI$1,RevReqDetR!$AR$12:$AR$264)</f>
        <v>0</v>
      </c>
      <c r="GJ27" s="13">
        <f>-SUMIF(RevReqDetR!$B$12:$B$264,GJ$1,RevReqDetR!$AR$12:$AR$264)</f>
        <v>0</v>
      </c>
      <c r="GK27" s="13">
        <f>-SUMIF(RevReqDetR!$B$12:$B$264,GK$1,RevReqDetR!$AR$12:$AR$264)</f>
        <v>0</v>
      </c>
      <c r="GL27" s="13">
        <f>-SUMIF(RevReqDetR!$B$12:$B$264,GL$1,RevReqDetR!$AR$12:$AR$264)</f>
        <v>0</v>
      </c>
      <c r="GM27" s="13">
        <f>-SUMIF(RevReqDetR!$B$12:$B$264,GM$1,RevReqDetR!$AR$12:$AR$264)</f>
        <v>0</v>
      </c>
      <c r="GN27" s="13">
        <f>-SUMIF(RevReqDetR!$B$12:$B$264,GN$1,RevReqDetR!$AR$12:$AR$264)</f>
        <v>0</v>
      </c>
      <c r="GO27" s="13">
        <f>-SUMIF(RevReqDetR!$B$12:$B$264,GO$1,RevReqDetR!$AR$12:$AR$264)</f>
        <v>0</v>
      </c>
      <c r="GP27" s="13">
        <f>-SUMIF(RevReqDetR!$B$12:$B$264,GP$1,RevReqDetR!$AR$12:$AR$264)</f>
        <v>0</v>
      </c>
      <c r="GQ27" s="13">
        <f>-SUMIF(RevReqDetR!$B$12:$B$264,GQ$1,RevReqDetR!$AR$12:$AR$264)</f>
        <v>0</v>
      </c>
      <c r="GR27" s="13">
        <f>-SUMIF(RevReqDetR!$B$12:$B$264,GR$1,RevReqDetR!$AR$12:$AR$264)</f>
        <v>0</v>
      </c>
      <c r="GS27" s="13">
        <f>-SUMIF(RevReqDetR!$B$12:$B$264,GS$1,RevReqDetR!$AR$12:$AR$264)</f>
        <v>0</v>
      </c>
      <c r="GT27" s="13">
        <f>-SUMIF(RevReqDetR!$B$12:$B$264,GT$1,RevReqDetR!$AR$12:$AR$264)</f>
        <v>0</v>
      </c>
      <c r="GU27" s="13">
        <f>-SUMIF(RevReqDetR!$B$12:$B$264,GU$1,RevReqDetR!$AR$12:$AR$264)</f>
        <v>0</v>
      </c>
      <c r="GV27" s="13">
        <f>-SUMIF(RevReqDetR!$B$12:$B$264,GV$1,RevReqDetR!$AR$12:$AR$264)</f>
        <v>0</v>
      </c>
      <c r="GW27" s="13">
        <f>-SUMIF(RevReqDetR!$B$12:$B$264,GW$1,RevReqDetR!$AR$12:$AR$264)</f>
        <v>0</v>
      </c>
      <c r="GX27" s="13">
        <f>-SUMIF(RevReqDetR!$B$12:$B$264,GX$1,RevReqDetR!$AR$12:$AR$264)</f>
        <v>0</v>
      </c>
      <c r="GY27" s="13">
        <f>-SUMIF(RevReqDetR!$B$12:$B$264,GY$1,RevReqDetR!$AR$12:$AR$264)</f>
        <v>0</v>
      </c>
      <c r="GZ27" s="13">
        <f>-SUMIF(RevReqDetR!$B$12:$B$264,GZ$1,RevReqDetR!$AR$12:$AR$264)</f>
        <v>0</v>
      </c>
      <c r="HA27" s="13">
        <f>-SUMIF(RevReqDetR!$B$12:$B$264,HA$1,RevReqDetR!$AR$12:$AR$264)</f>
        <v>0</v>
      </c>
      <c r="HB27" s="13">
        <f>-SUMIF(RevReqDetR!$B$12:$B$264,HB$1,RevReqDetR!$AR$12:$AR$264)</f>
        <v>0</v>
      </c>
      <c r="HC27" s="13">
        <f>-SUMIF(RevReqDetR!$B$12:$B$264,HC$1,RevReqDetR!$AR$12:$AR$264)</f>
        <v>0</v>
      </c>
      <c r="HD27" s="13">
        <f>-SUMIF(RevReqDetR!$B$12:$B$264,HD$1,RevReqDetR!$AR$12:$AR$264)</f>
        <v>0</v>
      </c>
      <c r="HE27" s="13">
        <f>-SUMIF(RevReqDetR!$B$12:$B$264,HE$1,RevReqDetR!$AR$12:$AR$264)</f>
        <v>0</v>
      </c>
      <c r="HF27" s="13">
        <f>-SUMIF(RevReqDetR!$B$12:$B$264,HF$1,RevReqDetR!$AR$12:$AR$264)</f>
        <v>0</v>
      </c>
      <c r="HG27" s="13">
        <f>-SUMIF(RevReqDetR!$B$12:$B$264,HG$1,RevReqDetR!$AR$12:$AR$264)</f>
        <v>0</v>
      </c>
      <c r="HH27" s="13">
        <f>-SUMIF(RevReqDetR!$B$12:$B$264,HH$1,RevReqDetR!$AR$12:$AR$264)</f>
        <v>0</v>
      </c>
      <c r="HI27" s="13">
        <f>-SUMIF(RevReqDetR!$B$12:$B$264,HI$1,RevReqDetR!$AR$12:$AR$264)</f>
        <v>0</v>
      </c>
      <c r="HJ27" s="13">
        <f>-SUMIF(RevReqDetR!$B$12:$B$264,HJ$1,RevReqDetR!$AR$12:$AR$264)</f>
        <v>0</v>
      </c>
      <c r="HK27" s="13">
        <f>-SUMIF(RevReqDetR!$B$12:$B$264,HK$1,RevReqDetR!$AR$12:$AR$264)</f>
        <v>0</v>
      </c>
      <c r="HL27" s="13">
        <f>-SUMIF(RevReqDetR!$B$12:$B$264,HL$1,RevReqDetR!$AR$12:$AR$264)</f>
        <v>0</v>
      </c>
      <c r="HM27" s="13">
        <f>-SUMIF(RevReqDetR!$B$12:$B$264,HM$1,RevReqDetR!$AR$12:$AR$264)</f>
        <v>0</v>
      </c>
      <c r="HN27" s="13">
        <f>-SUMIF(RevReqDetR!$B$12:$B$264,HN$1,RevReqDetR!$AR$12:$AR$264)</f>
        <v>0</v>
      </c>
      <c r="HO27" s="13">
        <f>-SUMIF(RevReqDetR!$B$12:$B$264,HO$1,RevReqDetR!$AR$12:$AR$264)</f>
        <v>0</v>
      </c>
      <c r="HP27" s="13">
        <f>-SUMIF(RevReqDetR!$B$12:$B$264,HP$1,RevReqDetR!$AR$12:$AR$264)</f>
        <v>0</v>
      </c>
      <c r="HQ27" s="13">
        <f>-SUMIF(RevReqDetR!$B$12:$B$264,HQ$1,RevReqDetR!$AR$12:$AR$264)</f>
        <v>0</v>
      </c>
      <c r="HR27" s="13">
        <f>-SUMIF(RevReqDetR!$B$12:$B$264,HR$1,RevReqDetR!$AR$12:$AR$264)</f>
        <v>0</v>
      </c>
      <c r="HS27" s="13">
        <f>-SUMIF(RevReqDetR!$B$12:$B$264,HS$1,RevReqDetR!$AR$12:$AR$264)</f>
        <v>0</v>
      </c>
      <c r="HT27" s="13">
        <f>-SUMIF(RevReqDetR!$B$12:$B$264,HT$1,RevReqDetR!$AR$12:$AR$264)</f>
        <v>0</v>
      </c>
      <c r="HU27" s="13">
        <f>-SUMIF(RevReqDetR!$B$12:$B$264,HU$1,RevReqDetR!$AR$12:$AR$264)</f>
        <v>0</v>
      </c>
      <c r="HV27" s="13">
        <f>-SUMIF(RevReqDetR!$B$12:$B$264,HV$1,RevReqDetR!$AR$12:$AR$264)</f>
        <v>0</v>
      </c>
      <c r="HW27" s="13">
        <f>-SUMIF(RevReqDetR!$B$12:$B$264,HW$1,RevReqDetR!$AR$12:$AR$264)</f>
        <v>0</v>
      </c>
      <c r="HX27" s="13"/>
      <c r="HY27" s="13">
        <f t="array" ref="HY27">SUM(IF($D$45:$HX$45=HY$1,IF($D$46:$HX$46=12,($D27:$HX27))))</f>
        <v>0</v>
      </c>
      <c r="HZ27" s="13">
        <f t="array" ref="HZ27">SUM(IF($D$45:$HX$45=HZ$1,IF($D$46:$HX$46=12,($D27:$HX27))))</f>
        <v>0</v>
      </c>
      <c r="IA27" s="13">
        <f t="array" ref="IA27">SUM(IF($D$45:$HX$45=IA$1,IF($D$46:$HX$46=12,($D27:$HX27))))</f>
        <v>0</v>
      </c>
      <c r="IB27" s="13">
        <f t="array" ref="IB27">SUM(IF($D$45:$HX$45=IB$1,IF($D$46:$HX$46=12,($D27:$HX27))))</f>
        <v>0</v>
      </c>
      <c r="IC27" s="13">
        <f t="array" ref="IC27">SUM(IF($D$45:$HX$45=IC$1,IF($D$46:$HX$46=12,($D27:$HX27))))</f>
        <v>0</v>
      </c>
      <c r="ID27" s="13">
        <f t="array" ref="ID27">SUM(IF($D$45:$HX$45=ID$1,IF($D$46:$HX$46=12,($D27:$HX27))))</f>
        <v>0</v>
      </c>
      <c r="IE27" s="13">
        <f t="array" ref="IE27">SUM(IF($D$45:$HX$45=IE$1,IF($D$46:$HX$46=12,($D27:$HX27))))</f>
        <v>0</v>
      </c>
      <c r="IF27" s="13">
        <f t="array" ref="IF27">SUM(IF($D$45:$HX$45=IF$1,IF($D$46:$HX$46=12,($D27:$HX27))))</f>
        <v>0</v>
      </c>
      <c r="IG27" s="13">
        <f t="array" ref="IG27">SUM(IF($D$45:$HX$45=IG$1,IF($D$46:$HX$46=12,($D27:$HX27))))</f>
        <v>0</v>
      </c>
      <c r="IH27" s="13">
        <f t="array" ref="IH27">SUM(IF($D$45:$HX$45=IH$1,IF($D$46:$HX$46=12,($D27:$HX27))))</f>
        <v>0</v>
      </c>
      <c r="II27" s="13">
        <f t="array" ref="II27">SUM(IF($D$45:$HX$45=II$1,IF($D$46:$HX$46=12,($D27:$HX27))))</f>
        <v>0</v>
      </c>
      <c r="IJ27" s="13">
        <f t="array" ref="IJ27">SUM(IF($D$45:$HX$45=IJ$1,IF($D$46:$HX$46=12,($D27:$HX27))))</f>
        <v>0</v>
      </c>
      <c r="IK27" s="13">
        <f t="array" ref="IK27">SUM(IF($D$45:$HX$45=IK$1,IF($D$46:$HX$46=12,($D27:$HX27))))</f>
        <v>0</v>
      </c>
      <c r="IL27" s="13">
        <f t="array" ref="IL27">SUM(IF($D$45:$HX$45=IL$1,IF($D$46:$HX$46=12,($D27:$HX27))))</f>
        <v>0</v>
      </c>
      <c r="IM27" s="13">
        <f t="array" ref="IM27">SUM(IF($D$45:$HX$45=IM$1,IF($D$46:$HX$46=12,($D27:$HX27))))</f>
        <v>0</v>
      </c>
      <c r="IN27" s="13">
        <f t="array" ref="IN27">SUM(IF($D$45:$HX$45=IN$1,IF($D$46:$HX$46=12,($D27:$HX27))))</f>
        <v>0</v>
      </c>
      <c r="IO27" s="13">
        <f t="array" ref="IO27">SUM(IF($D$45:$HX$45=IO$1,IF($D$46:$HX$46=12,($D27:$HX27))))</f>
        <v>0</v>
      </c>
      <c r="IP27" s="13">
        <f t="array" ref="IP27">SUM(IF($D$45:$HX$45=IP$1,IF($D$46:$HX$46=12,($D27:$HX27))))</f>
        <v>0</v>
      </c>
      <c r="IQ27" s="13">
        <f t="array" ref="IQ27">SUM(IF($D$45:$HX$45=IQ$1,IF($D$46:$HX$46=12,($D27:$HX27))))</f>
        <v>0</v>
      </c>
      <c r="IR27" s="13">
        <f t="array" ref="IR27">SUM(IF($D$45:$HX$45=IR$1,IF($D$46:$HX$46=12,($D27:$HX27))))</f>
        <v>0</v>
      </c>
    </row>
    <row r="28" spans="1:252" x14ac:dyDescent="0.2">
      <c r="B28" s="66" t="s">
        <v>34</v>
      </c>
      <c r="D28" s="8">
        <f>D26+D27</f>
        <v>0</v>
      </c>
      <c r="E28" s="8">
        <f t="shared" ref="E28:BP28" si="31">E26+E27</f>
        <v>0</v>
      </c>
      <c r="F28" s="8">
        <f t="shared" si="31"/>
        <v>0</v>
      </c>
      <c r="G28" s="8">
        <f t="shared" si="31"/>
        <v>0</v>
      </c>
      <c r="H28" s="8">
        <f t="shared" si="31"/>
        <v>0</v>
      </c>
      <c r="I28" s="8">
        <f t="shared" si="31"/>
        <v>0</v>
      </c>
      <c r="J28" s="8">
        <f t="shared" si="31"/>
        <v>0</v>
      </c>
      <c r="K28" s="8">
        <f t="shared" si="31"/>
        <v>0</v>
      </c>
      <c r="L28" s="8">
        <f t="shared" si="31"/>
        <v>0</v>
      </c>
      <c r="M28" s="8">
        <f t="shared" si="31"/>
        <v>0</v>
      </c>
      <c r="N28" s="8">
        <f t="shared" si="31"/>
        <v>0</v>
      </c>
      <c r="O28" s="8">
        <f t="shared" si="31"/>
        <v>0</v>
      </c>
      <c r="P28" s="8">
        <f t="shared" si="31"/>
        <v>0</v>
      </c>
      <c r="Q28" s="8">
        <f t="shared" si="31"/>
        <v>0</v>
      </c>
      <c r="R28" s="8">
        <f t="shared" si="31"/>
        <v>0</v>
      </c>
      <c r="S28" s="8">
        <f t="shared" si="31"/>
        <v>0</v>
      </c>
      <c r="T28" s="8">
        <f t="shared" si="31"/>
        <v>0</v>
      </c>
      <c r="U28" s="8">
        <f t="shared" si="31"/>
        <v>0</v>
      </c>
      <c r="V28" s="8">
        <f t="shared" si="31"/>
        <v>0</v>
      </c>
      <c r="W28" s="8">
        <f t="shared" si="31"/>
        <v>0</v>
      </c>
      <c r="X28" s="8">
        <f t="shared" si="31"/>
        <v>0</v>
      </c>
      <c r="Y28" s="8">
        <f t="shared" si="31"/>
        <v>0</v>
      </c>
      <c r="Z28" s="8">
        <f t="shared" si="31"/>
        <v>0</v>
      </c>
      <c r="AA28" s="8">
        <f t="shared" si="31"/>
        <v>0</v>
      </c>
      <c r="AB28" s="8">
        <f t="shared" si="31"/>
        <v>0</v>
      </c>
      <c r="AC28" s="8">
        <f t="shared" si="31"/>
        <v>0</v>
      </c>
      <c r="AD28" s="8">
        <f t="shared" si="31"/>
        <v>0</v>
      </c>
      <c r="AE28" s="8">
        <f t="shared" si="31"/>
        <v>0</v>
      </c>
      <c r="AF28" s="8">
        <f t="shared" si="31"/>
        <v>0</v>
      </c>
      <c r="AG28" s="8">
        <f t="shared" si="31"/>
        <v>0</v>
      </c>
      <c r="AH28" s="8">
        <f t="shared" si="31"/>
        <v>0</v>
      </c>
      <c r="AI28" s="8">
        <f t="shared" si="31"/>
        <v>0</v>
      </c>
      <c r="AJ28" s="8">
        <f t="shared" si="31"/>
        <v>0</v>
      </c>
      <c r="AK28" s="8">
        <f t="shared" si="31"/>
        <v>0</v>
      </c>
      <c r="AL28" s="8">
        <f t="shared" si="31"/>
        <v>0</v>
      </c>
      <c r="AM28" s="8">
        <f t="shared" si="31"/>
        <v>0</v>
      </c>
      <c r="AN28" s="8">
        <f t="shared" si="31"/>
        <v>0</v>
      </c>
      <c r="AO28" s="8">
        <f t="shared" si="31"/>
        <v>0</v>
      </c>
      <c r="AP28" s="8">
        <f t="shared" si="31"/>
        <v>0</v>
      </c>
      <c r="AQ28" s="8">
        <f t="shared" si="31"/>
        <v>0</v>
      </c>
      <c r="AR28" s="8">
        <f t="shared" si="31"/>
        <v>0</v>
      </c>
      <c r="AS28" s="8">
        <f t="shared" si="31"/>
        <v>0</v>
      </c>
      <c r="AT28" s="8">
        <f t="shared" si="31"/>
        <v>0</v>
      </c>
      <c r="AU28" s="8">
        <f t="shared" si="31"/>
        <v>0</v>
      </c>
      <c r="AV28" s="8">
        <f t="shared" si="31"/>
        <v>0</v>
      </c>
      <c r="AW28" s="8">
        <f t="shared" si="31"/>
        <v>0</v>
      </c>
      <c r="AX28" s="8">
        <f t="shared" si="31"/>
        <v>0</v>
      </c>
      <c r="AY28" s="8">
        <f t="shared" si="31"/>
        <v>0</v>
      </c>
      <c r="AZ28" s="8">
        <f t="shared" si="31"/>
        <v>0</v>
      </c>
      <c r="BA28" s="8">
        <f t="shared" si="31"/>
        <v>0</v>
      </c>
      <c r="BB28" s="8">
        <f t="shared" si="31"/>
        <v>0</v>
      </c>
      <c r="BC28" s="8">
        <f t="shared" si="31"/>
        <v>0</v>
      </c>
      <c r="BD28" s="8">
        <f t="shared" si="31"/>
        <v>0</v>
      </c>
      <c r="BE28" s="8">
        <f t="shared" si="31"/>
        <v>0</v>
      </c>
      <c r="BF28" s="8">
        <f t="shared" si="31"/>
        <v>0</v>
      </c>
      <c r="BG28" s="8">
        <f t="shared" si="31"/>
        <v>0</v>
      </c>
      <c r="BH28" s="8">
        <f t="shared" si="31"/>
        <v>0</v>
      </c>
      <c r="BI28" s="8">
        <f t="shared" si="31"/>
        <v>0</v>
      </c>
      <c r="BJ28" s="8">
        <f t="shared" si="31"/>
        <v>0</v>
      </c>
      <c r="BK28" s="8">
        <f t="shared" si="31"/>
        <v>0</v>
      </c>
      <c r="BL28" s="8">
        <f t="shared" si="31"/>
        <v>0</v>
      </c>
      <c r="BM28" s="8">
        <f t="shared" si="31"/>
        <v>0</v>
      </c>
      <c r="BN28" s="8">
        <f t="shared" si="31"/>
        <v>0</v>
      </c>
      <c r="BO28" s="8">
        <f t="shared" si="31"/>
        <v>0</v>
      </c>
      <c r="BP28" s="8">
        <f t="shared" si="31"/>
        <v>0</v>
      </c>
      <c r="BQ28" s="8">
        <f t="shared" ref="BQ28:EB28" si="32">BQ26+BQ27</f>
        <v>0</v>
      </c>
      <c r="BR28" s="8">
        <f t="shared" si="32"/>
        <v>0</v>
      </c>
      <c r="BS28" s="8">
        <f t="shared" si="32"/>
        <v>0</v>
      </c>
      <c r="BT28" s="8">
        <f t="shared" si="32"/>
        <v>0</v>
      </c>
      <c r="BU28" s="8">
        <f t="shared" si="32"/>
        <v>0</v>
      </c>
      <c r="BV28" s="8">
        <f t="shared" si="32"/>
        <v>0</v>
      </c>
      <c r="BW28" s="8">
        <f t="shared" si="32"/>
        <v>0</v>
      </c>
      <c r="BX28" s="8">
        <f t="shared" si="32"/>
        <v>0</v>
      </c>
      <c r="BY28" s="8">
        <f t="shared" si="32"/>
        <v>0</v>
      </c>
      <c r="BZ28" s="8">
        <f t="shared" si="32"/>
        <v>0</v>
      </c>
      <c r="CA28" s="8">
        <f t="shared" si="32"/>
        <v>0</v>
      </c>
      <c r="CB28" s="8">
        <f t="shared" si="32"/>
        <v>0</v>
      </c>
      <c r="CC28" s="8">
        <f t="shared" si="32"/>
        <v>0</v>
      </c>
      <c r="CD28" s="8">
        <f t="shared" si="32"/>
        <v>0</v>
      </c>
      <c r="CE28" s="8">
        <f t="shared" si="32"/>
        <v>0</v>
      </c>
      <c r="CF28" s="8">
        <f t="shared" si="32"/>
        <v>0</v>
      </c>
      <c r="CG28" s="8">
        <f t="shared" si="32"/>
        <v>0</v>
      </c>
      <c r="CH28" s="8">
        <f t="shared" si="32"/>
        <v>0</v>
      </c>
      <c r="CI28" s="8">
        <f t="shared" si="32"/>
        <v>0</v>
      </c>
      <c r="CJ28" s="8">
        <f t="shared" si="32"/>
        <v>0</v>
      </c>
      <c r="CK28" s="8">
        <f t="shared" si="32"/>
        <v>0</v>
      </c>
      <c r="CL28" s="8">
        <f t="shared" si="32"/>
        <v>0</v>
      </c>
      <c r="CM28" s="8">
        <f t="shared" si="32"/>
        <v>0</v>
      </c>
      <c r="CN28" s="8">
        <f t="shared" si="32"/>
        <v>0</v>
      </c>
      <c r="CO28" s="8">
        <f t="shared" si="32"/>
        <v>0</v>
      </c>
      <c r="CP28" s="8">
        <f t="shared" si="32"/>
        <v>0</v>
      </c>
      <c r="CQ28" s="8">
        <f t="shared" si="32"/>
        <v>0</v>
      </c>
      <c r="CR28" s="8">
        <f t="shared" si="32"/>
        <v>0</v>
      </c>
      <c r="CS28" s="8">
        <f t="shared" si="32"/>
        <v>0</v>
      </c>
      <c r="CT28" s="8">
        <f t="shared" si="32"/>
        <v>0</v>
      </c>
      <c r="CU28" s="8">
        <f t="shared" si="32"/>
        <v>0</v>
      </c>
      <c r="CV28" s="8">
        <f t="shared" si="32"/>
        <v>0</v>
      </c>
      <c r="CW28" s="8">
        <f t="shared" si="32"/>
        <v>0</v>
      </c>
      <c r="CX28" s="8">
        <f t="shared" si="32"/>
        <v>0</v>
      </c>
      <c r="CY28" s="8">
        <f t="shared" si="32"/>
        <v>0</v>
      </c>
      <c r="CZ28" s="8">
        <f t="shared" si="32"/>
        <v>0</v>
      </c>
      <c r="DA28" s="8">
        <f t="shared" si="32"/>
        <v>0</v>
      </c>
      <c r="DB28" s="8">
        <f t="shared" si="32"/>
        <v>0</v>
      </c>
      <c r="DC28" s="8">
        <f t="shared" si="32"/>
        <v>0</v>
      </c>
      <c r="DD28" s="8">
        <f t="shared" si="32"/>
        <v>0</v>
      </c>
      <c r="DE28" s="8">
        <f t="shared" si="32"/>
        <v>0</v>
      </c>
      <c r="DF28" s="8">
        <f t="shared" si="32"/>
        <v>0</v>
      </c>
      <c r="DG28" s="8">
        <f t="shared" si="32"/>
        <v>0</v>
      </c>
      <c r="DH28" s="8">
        <f t="shared" si="32"/>
        <v>0</v>
      </c>
      <c r="DI28" s="8">
        <f t="shared" si="32"/>
        <v>0</v>
      </c>
      <c r="DJ28" s="8">
        <f t="shared" si="32"/>
        <v>0</v>
      </c>
      <c r="DK28" s="8">
        <f t="shared" si="32"/>
        <v>0</v>
      </c>
      <c r="DL28" s="8">
        <f t="shared" si="32"/>
        <v>0</v>
      </c>
      <c r="DM28" s="8">
        <f t="shared" si="32"/>
        <v>0</v>
      </c>
      <c r="DN28" s="8">
        <f t="shared" si="32"/>
        <v>0</v>
      </c>
      <c r="DO28" s="8">
        <f t="shared" si="32"/>
        <v>0</v>
      </c>
      <c r="DP28" s="8">
        <f t="shared" si="32"/>
        <v>0</v>
      </c>
      <c r="DQ28" s="8">
        <f t="shared" si="32"/>
        <v>0</v>
      </c>
      <c r="DR28" s="8">
        <f t="shared" si="32"/>
        <v>0</v>
      </c>
      <c r="DS28" s="8">
        <f t="shared" si="32"/>
        <v>0</v>
      </c>
      <c r="DT28" s="8">
        <f t="shared" si="32"/>
        <v>0</v>
      </c>
      <c r="DU28" s="8">
        <f t="shared" si="32"/>
        <v>0</v>
      </c>
      <c r="DV28" s="8">
        <f t="shared" si="32"/>
        <v>0</v>
      </c>
      <c r="DW28" s="8">
        <f t="shared" si="32"/>
        <v>0</v>
      </c>
      <c r="DX28" s="8">
        <f t="shared" si="32"/>
        <v>0</v>
      </c>
      <c r="DY28" s="8">
        <f t="shared" si="32"/>
        <v>0</v>
      </c>
      <c r="DZ28" s="8">
        <f t="shared" si="32"/>
        <v>0</v>
      </c>
      <c r="EA28" s="8">
        <f t="shared" si="32"/>
        <v>0</v>
      </c>
      <c r="EB28" s="8">
        <f t="shared" si="32"/>
        <v>0</v>
      </c>
      <c r="EC28" s="8">
        <f t="shared" ref="EC28:GN28" si="33">EC26+EC27</f>
        <v>0</v>
      </c>
      <c r="ED28" s="8">
        <f t="shared" si="33"/>
        <v>0</v>
      </c>
      <c r="EE28" s="8">
        <f t="shared" si="33"/>
        <v>0</v>
      </c>
      <c r="EF28" s="8">
        <f t="shared" si="33"/>
        <v>0</v>
      </c>
      <c r="EG28" s="8">
        <f t="shared" si="33"/>
        <v>0</v>
      </c>
      <c r="EH28" s="8">
        <f t="shared" si="33"/>
        <v>0</v>
      </c>
      <c r="EI28" s="8">
        <f t="shared" si="33"/>
        <v>0</v>
      </c>
      <c r="EJ28" s="8">
        <f t="shared" si="33"/>
        <v>0</v>
      </c>
      <c r="EK28" s="8">
        <f t="shared" si="33"/>
        <v>0</v>
      </c>
      <c r="EL28" s="8">
        <f t="shared" si="33"/>
        <v>0</v>
      </c>
      <c r="EM28" s="8">
        <f t="shared" si="33"/>
        <v>0</v>
      </c>
      <c r="EN28" s="8">
        <f t="shared" si="33"/>
        <v>0</v>
      </c>
      <c r="EO28" s="8">
        <f t="shared" si="33"/>
        <v>0</v>
      </c>
      <c r="EP28" s="8">
        <f t="shared" si="33"/>
        <v>0</v>
      </c>
      <c r="EQ28" s="8">
        <f t="shared" si="33"/>
        <v>0</v>
      </c>
      <c r="ER28" s="8">
        <f t="shared" si="33"/>
        <v>0</v>
      </c>
      <c r="ES28" s="8">
        <f t="shared" si="33"/>
        <v>0</v>
      </c>
      <c r="ET28" s="8">
        <f t="shared" si="33"/>
        <v>0</v>
      </c>
      <c r="EU28" s="8">
        <f t="shared" si="33"/>
        <v>0</v>
      </c>
      <c r="EV28" s="8">
        <f t="shared" si="33"/>
        <v>0</v>
      </c>
      <c r="EW28" s="8">
        <f t="shared" si="33"/>
        <v>0</v>
      </c>
      <c r="EX28" s="8">
        <f t="shared" si="33"/>
        <v>0</v>
      </c>
      <c r="EY28" s="8">
        <f t="shared" si="33"/>
        <v>0</v>
      </c>
      <c r="EZ28" s="8">
        <f t="shared" si="33"/>
        <v>0</v>
      </c>
      <c r="FA28" s="8">
        <f t="shared" si="33"/>
        <v>0</v>
      </c>
      <c r="FB28" s="8">
        <f t="shared" si="33"/>
        <v>0</v>
      </c>
      <c r="FC28" s="8">
        <f t="shared" si="33"/>
        <v>0</v>
      </c>
      <c r="FD28" s="8">
        <f t="shared" si="33"/>
        <v>0</v>
      </c>
      <c r="FE28" s="8">
        <f t="shared" si="33"/>
        <v>0</v>
      </c>
      <c r="FF28" s="8">
        <f t="shared" si="33"/>
        <v>0</v>
      </c>
      <c r="FG28" s="8">
        <f t="shared" si="33"/>
        <v>0</v>
      </c>
      <c r="FH28" s="8">
        <f t="shared" si="33"/>
        <v>0</v>
      </c>
      <c r="FI28" s="8">
        <f t="shared" si="33"/>
        <v>0</v>
      </c>
      <c r="FJ28" s="8">
        <f t="shared" si="33"/>
        <v>0</v>
      </c>
      <c r="FK28" s="8">
        <f t="shared" si="33"/>
        <v>0</v>
      </c>
      <c r="FL28" s="8">
        <f t="shared" si="33"/>
        <v>0</v>
      </c>
      <c r="FM28" s="8">
        <f t="shared" si="33"/>
        <v>0</v>
      </c>
      <c r="FN28" s="8">
        <f t="shared" si="33"/>
        <v>0</v>
      </c>
      <c r="FO28" s="8">
        <f t="shared" si="33"/>
        <v>0</v>
      </c>
      <c r="FP28" s="8">
        <f t="shared" si="33"/>
        <v>0</v>
      </c>
      <c r="FQ28" s="8">
        <f t="shared" si="33"/>
        <v>0</v>
      </c>
      <c r="FR28" s="8">
        <f t="shared" si="33"/>
        <v>0</v>
      </c>
      <c r="FS28" s="8">
        <f t="shared" si="33"/>
        <v>0</v>
      </c>
      <c r="FT28" s="8">
        <f t="shared" si="33"/>
        <v>0</v>
      </c>
      <c r="FU28" s="8">
        <f t="shared" si="33"/>
        <v>0</v>
      </c>
      <c r="FV28" s="8">
        <f t="shared" si="33"/>
        <v>0</v>
      </c>
      <c r="FW28" s="8">
        <f t="shared" si="33"/>
        <v>0</v>
      </c>
      <c r="FX28" s="8">
        <f t="shared" si="33"/>
        <v>0</v>
      </c>
      <c r="FY28" s="8">
        <f t="shared" si="33"/>
        <v>0</v>
      </c>
      <c r="FZ28" s="8">
        <f t="shared" si="33"/>
        <v>0</v>
      </c>
      <c r="GA28" s="8">
        <f t="shared" si="33"/>
        <v>0</v>
      </c>
      <c r="GB28" s="8">
        <f t="shared" si="33"/>
        <v>0</v>
      </c>
      <c r="GC28" s="8">
        <f t="shared" si="33"/>
        <v>0</v>
      </c>
      <c r="GD28" s="8">
        <f t="shared" si="33"/>
        <v>0</v>
      </c>
      <c r="GE28" s="8">
        <f t="shared" si="33"/>
        <v>0</v>
      </c>
      <c r="GF28" s="8">
        <f t="shared" si="33"/>
        <v>0</v>
      </c>
      <c r="GG28" s="8">
        <f t="shared" si="33"/>
        <v>0</v>
      </c>
      <c r="GH28" s="8">
        <f t="shared" si="33"/>
        <v>0</v>
      </c>
      <c r="GI28" s="8">
        <f t="shared" si="33"/>
        <v>0</v>
      </c>
      <c r="GJ28" s="8">
        <f t="shared" si="33"/>
        <v>0</v>
      </c>
      <c r="GK28" s="8">
        <f t="shared" si="33"/>
        <v>0</v>
      </c>
      <c r="GL28" s="8">
        <f t="shared" si="33"/>
        <v>0</v>
      </c>
      <c r="GM28" s="8">
        <f t="shared" si="33"/>
        <v>0</v>
      </c>
      <c r="GN28" s="8">
        <f t="shared" si="33"/>
        <v>0</v>
      </c>
      <c r="GO28" s="8">
        <f t="shared" ref="GO28:HW28" si="34">GO26+GO27</f>
        <v>0</v>
      </c>
      <c r="GP28" s="8">
        <f t="shared" si="34"/>
        <v>0</v>
      </c>
      <c r="GQ28" s="8">
        <f t="shared" si="34"/>
        <v>0</v>
      </c>
      <c r="GR28" s="8">
        <f t="shared" si="34"/>
        <v>0</v>
      </c>
      <c r="GS28" s="8">
        <f t="shared" si="34"/>
        <v>0</v>
      </c>
      <c r="GT28" s="8">
        <f t="shared" si="34"/>
        <v>0</v>
      </c>
      <c r="GU28" s="8">
        <f t="shared" si="34"/>
        <v>0</v>
      </c>
      <c r="GV28" s="8">
        <f t="shared" si="34"/>
        <v>0</v>
      </c>
      <c r="GW28" s="8">
        <f t="shared" si="34"/>
        <v>0</v>
      </c>
      <c r="GX28" s="8">
        <f t="shared" si="34"/>
        <v>0</v>
      </c>
      <c r="GY28" s="8">
        <f t="shared" si="34"/>
        <v>0</v>
      </c>
      <c r="GZ28" s="8">
        <f t="shared" si="34"/>
        <v>0</v>
      </c>
      <c r="HA28" s="8">
        <f t="shared" si="34"/>
        <v>0</v>
      </c>
      <c r="HB28" s="8">
        <f t="shared" si="34"/>
        <v>0</v>
      </c>
      <c r="HC28" s="8">
        <f t="shared" si="34"/>
        <v>0</v>
      </c>
      <c r="HD28" s="8">
        <f t="shared" si="34"/>
        <v>0</v>
      </c>
      <c r="HE28" s="8">
        <f t="shared" si="34"/>
        <v>0</v>
      </c>
      <c r="HF28" s="8">
        <f t="shared" si="34"/>
        <v>0</v>
      </c>
      <c r="HG28" s="8">
        <f t="shared" si="34"/>
        <v>0</v>
      </c>
      <c r="HH28" s="8">
        <f t="shared" si="34"/>
        <v>0</v>
      </c>
      <c r="HI28" s="8">
        <f t="shared" si="34"/>
        <v>0</v>
      </c>
      <c r="HJ28" s="8">
        <f t="shared" si="34"/>
        <v>0</v>
      </c>
      <c r="HK28" s="8">
        <f t="shared" si="34"/>
        <v>0</v>
      </c>
      <c r="HL28" s="8">
        <f t="shared" si="34"/>
        <v>0</v>
      </c>
      <c r="HM28" s="8">
        <f t="shared" si="34"/>
        <v>0</v>
      </c>
      <c r="HN28" s="8">
        <f t="shared" si="34"/>
        <v>0</v>
      </c>
      <c r="HO28" s="8">
        <f t="shared" si="34"/>
        <v>0</v>
      </c>
      <c r="HP28" s="8">
        <f t="shared" si="34"/>
        <v>0</v>
      </c>
      <c r="HQ28" s="8">
        <f t="shared" si="34"/>
        <v>0</v>
      </c>
      <c r="HR28" s="8">
        <f t="shared" si="34"/>
        <v>0</v>
      </c>
      <c r="HS28" s="8">
        <f t="shared" si="34"/>
        <v>0</v>
      </c>
      <c r="HT28" s="8">
        <f t="shared" si="34"/>
        <v>0</v>
      </c>
      <c r="HU28" s="8">
        <f t="shared" si="34"/>
        <v>0</v>
      </c>
      <c r="HV28" s="8">
        <f t="shared" si="34"/>
        <v>0</v>
      </c>
      <c r="HW28" s="8">
        <f t="shared" si="34"/>
        <v>0</v>
      </c>
      <c r="HX28" s="8"/>
      <c r="HY28" s="8">
        <f t="array" ref="HY28">SUM(IF($D$45:$HX$45=HY$1,IF($D$46:$HX$46=12,($D28:$HX28))))</f>
        <v>0</v>
      </c>
      <c r="HZ28" s="8">
        <f t="array" ref="HZ28">SUM(IF($D$45:$HX$45=HZ$1,IF($D$46:$HX$46=12,($D28:$HX28))))</f>
        <v>0</v>
      </c>
      <c r="IA28" s="8">
        <f t="array" ref="IA28">SUM(IF($D$45:$HX$45=IA$1,IF($D$46:$HX$46=12,($D28:$HX28))))</f>
        <v>0</v>
      </c>
      <c r="IB28" s="8">
        <f t="array" ref="IB28">SUM(IF($D$45:$HX$45=IB$1,IF($D$46:$HX$46=12,($D28:$HX28))))</f>
        <v>0</v>
      </c>
      <c r="IC28" s="8">
        <f t="array" ref="IC28">SUM(IF($D$45:$HX$45=IC$1,IF($D$46:$HX$46=12,($D28:$HX28))))</f>
        <v>0</v>
      </c>
      <c r="ID28" s="8">
        <f t="array" ref="ID28">SUM(IF($D$45:$HX$45=ID$1,IF($D$46:$HX$46=12,($D28:$HX28))))</f>
        <v>0</v>
      </c>
      <c r="IE28" s="8">
        <f t="array" ref="IE28">SUM(IF($D$45:$HX$45=IE$1,IF($D$46:$HX$46=12,($D28:$HX28))))</f>
        <v>0</v>
      </c>
      <c r="IF28" s="8">
        <f t="array" ref="IF28">SUM(IF($D$45:$HX$45=IF$1,IF($D$46:$HX$46=12,($D28:$HX28))))</f>
        <v>0</v>
      </c>
      <c r="IG28" s="8">
        <f t="array" ref="IG28">SUM(IF($D$45:$HX$45=IG$1,IF($D$46:$HX$46=12,($D28:$HX28))))</f>
        <v>0</v>
      </c>
      <c r="IH28" s="8">
        <f t="array" ref="IH28">SUM(IF($D$45:$HX$45=IH$1,IF($D$46:$HX$46=12,($D28:$HX28))))</f>
        <v>0</v>
      </c>
      <c r="II28" s="8">
        <f t="array" ref="II28">SUM(IF($D$45:$HX$45=II$1,IF($D$46:$HX$46=12,($D28:$HX28))))</f>
        <v>0</v>
      </c>
      <c r="IJ28" s="8">
        <f t="array" ref="IJ28">SUM(IF($D$45:$HX$45=IJ$1,IF($D$46:$HX$46=12,($D28:$HX28))))</f>
        <v>0</v>
      </c>
      <c r="IK28" s="8"/>
      <c r="IL28" s="8"/>
      <c r="IM28" s="8"/>
      <c r="IN28" s="8"/>
      <c r="IO28" s="8"/>
      <c r="IP28" s="8"/>
      <c r="IQ28" s="8"/>
      <c r="IR28" s="8"/>
    </row>
    <row r="29" spans="1:252" x14ac:dyDescent="0.2">
      <c r="B29" s="124" t="s">
        <v>209</v>
      </c>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row>
    <row r="30" spans="1:252" x14ac:dyDescent="0.2">
      <c r="B30" s="56" t="s">
        <v>210</v>
      </c>
      <c r="D30" s="8">
        <f>SUMIF(RevReqDetR!$B$12:$B$264,D$1,RevReqDetR!$AV$12:$AV$264)</f>
        <v>0</v>
      </c>
      <c r="E30" s="8">
        <f>SUMIF(RevReqDetR!$B$12:$B$264,E$1,RevReqDetR!$AV$12:$AV$264)</f>
        <v>0</v>
      </c>
      <c r="F30" s="8">
        <f>SUMIF(RevReqDetR!$B$12:$B$264,F$1,RevReqDetR!$AV$12:$AV$264)</f>
        <v>0</v>
      </c>
      <c r="G30" s="8">
        <f>SUMIF(RevReqDetR!$B$12:$B$264,G$1,RevReqDetR!$AV$12:$AV$264)</f>
        <v>0</v>
      </c>
      <c r="H30" s="8">
        <f>SUMIF(RevReqDetR!$B$12:$B$264,H$1,RevReqDetR!$AV$12:$AV$264)</f>
        <v>0</v>
      </c>
      <c r="I30" s="8">
        <f>SUMIF(RevReqDetR!$B$12:$B$264,I$1,RevReqDetR!$AV$12:$AV$264)</f>
        <v>0</v>
      </c>
      <c r="J30" s="8">
        <f>SUMIF(RevReqDetR!$B$12:$B$264,J$1,RevReqDetR!$AV$12:$AV$264)</f>
        <v>0</v>
      </c>
      <c r="K30" s="8">
        <f>SUMIF(RevReqDetR!$B$12:$B$264,K$1,RevReqDetR!$AV$12:$AV$264)</f>
        <v>0</v>
      </c>
      <c r="L30" s="8">
        <f>SUMIF(RevReqDetR!$B$12:$B$264,L$1,RevReqDetR!$AV$12:$AV$264)</f>
        <v>0</v>
      </c>
      <c r="M30" s="8">
        <f>SUMIF(RevReqDetR!$B$12:$B$264,M$1,RevReqDetR!$AV$12:$AV$264)</f>
        <v>0</v>
      </c>
      <c r="N30" s="8">
        <f>SUMIF(RevReqDetR!$B$12:$B$264,N$1,RevReqDetR!$AV$12:$AV$264)</f>
        <v>0</v>
      </c>
      <c r="O30" s="8">
        <f>SUMIF(RevReqDetR!$B$12:$B$264,O$1,RevReqDetR!$AV$12:$AV$264)</f>
        <v>0</v>
      </c>
      <c r="P30" s="8">
        <f>SUMIF(RevReqDetR!$B$12:$B$264,P$1,RevReqDetR!$AV$12:$AV$264)</f>
        <v>0</v>
      </c>
      <c r="Q30" s="8">
        <f>SUMIF(RevReqDetR!$B$12:$B$264,Q$1,RevReqDetR!$AV$12:$AV$264)</f>
        <v>0</v>
      </c>
      <c r="R30" s="8">
        <f>SUMIF(RevReqDetR!$B$12:$B$264,R$1,RevReqDetR!$AV$12:$AV$264)</f>
        <v>0</v>
      </c>
      <c r="S30" s="8">
        <f>SUMIF(RevReqDetR!$B$12:$B$264,S$1,RevReqDetR!$AV$12:$AV$264)</f>
        <v>0</v>
      </c>
      <c r="T30" s="8">
        <f>SUMIF(RevReqDetR!$B$12:$B$264,T$1,RevReqDetR!$AV$12:$AV$264)</f>
        <v>0</v>
      </c>
      <c r="U30" s="8">
        <f>SUMIF(RevReqDetR!$B$12:$B$264,U$1,RevReqDetR!$AV$12:$AV$264)</f>
        <v>0</v>
      </c>
      <c r="V30" s="8">
        <f>SUMIF(RevReqDetR!$B$12:$B$264,V$1,RevReqDetR!$AV$12:$AV$264)</f>
        <v>0</v>
      </c>
      <c r="W30" s="8">
        <f>SUMIF(RevReqDetR!$B$12:$B$264,W$1,RevReqDetR!$AV$12:$AV$264)</f>
        <v>0</v>
      </c>
      <c r="X30" s="8">
        <f>SUMIF(RevReqDetR!$B$12:$B$264,X$1,RevReqDetR!$AV$12:$AV$264)</f>
        <v>0</v>
      </c>
      <c r="Y30" s="8">
        <f>SUMIF(RevReqDetR!$B$12:$B$264,Y$1,RevReqDetR!$AV$12:$AV$264)</f>
        <v>0</v>
      </c>
      <c r="Z30" s="8">
        <f>SUMIF(RevReqDetR!$B$12:$B$264,Z$1,RevReqDetR!$AV$12:$AV$264)</f>
        <v>0</v>
      </c>
      <c r="AA30" s="8">
        <f>SUMIF(RevReqDetR!$B$12:$B$264,AA$1,RevReqDetR!$AV$12:$AV$264)</f>
        <v>0</v>
      </c>
      <c r="AB30" s="8">
        <f>SUMIF(RevReqDetR!$B$12:$B$264,AB$1,RevReqDetR!$AV$12:$AV$264)</f>
        <v>0</v>
      </c>
      <c r="AC30" s="8">
        <f>SUMIF(RevReqDetR!$B$12:$B$264,AC$1,RevReqDetR!$AV$12:$AV$264)</f>
        <v>0</v>
      </c>
      <c r="AD30" s="8">
        <f>SUMIF(RevReqDetR!$B$12:$B$264,AD$1,RevReqDetR!$AV$12:$AV$264)</f>
        <v>0</v>
      </c>
      <c r="AE30" s="8">
        <f>SUMIF(RevReqDetR!$B$12:$B$264,AE$1,RevReqDetR!$AV$12:$AV$264)</f>
        <v>0</v>
      </c>
      <c r="AF30" s="8">
        <f>SUMIF(RevReqDetR!$B$12:$B$264,AF$1,RevReqDetR!$AV$12:$AV$264)</f>
        <v>0</v>
      </c>
      <c r="AG30" s="8">
        <f>SUMIF(RevReqDetR!$B$12:$B$264,AG$1,RevReqDetR!$AV$12:$AV$264)</f>
        <v>0</v>
      </c>
      <c r="AH30" s="8">
        <f>SUMIF(RevReqDetR!$B$12:$B$264,AH$1,RevReqDetR!$AV$12:$AV$264)</f>
        <v>0</v>
      </c>
      <c r="AI30" s="8">
        <f>SUMIF(RevReqDetR!$B$12:$B$264,AI$1,RevReqDetR!$AV$12:$AV$264)</f>
        <v>0</v>
      </c>
      <c r="AJ30" s="8">
        <f>SUMIF(RevReqDetR!$B$12:$B$264,AJ$1,RevReqDetR!$AV$12:$AV$264)</f>
        <v>0</v>
      </c>
      <c r="AK30" s="8">
        <f>SUMIF(RevReqDetR!$B$12:$B$264,AK$1,RevReqDetR!$AV$12:$AV$264)</f>
        <v>0</v>
      </c>
      <c r="AL30" s="8">
        <f>SUMIF(RevReqDetR!$B$12:$B$264,AL$1,RevReqDetR!$AV$12:$AV$264)</f>
        <v>0</v>
      </c>
      <c r="AM30" s="8">
        <f>SUMIF(RevReqDetR!$B$12:$B$264,AM$1,RevReqDetR!$AV$12:$AV$264)</f>
        <v>0</v>
      </c>
      <c r="AN30" s="8">
        <f>SUMIF(RevReqDetR!$B$12:$B$264,AN$1,RevReqDetR!$AV$12:$AV$264)</f>
        <v>0</v>
      </c>
      <c r="AO30" s="8">
        <f>SUMIF(RevReqDetR!$B$12:$B$264,AO$1,RevReqDetR!$AV$12:$AV$264)</f>
        <v>0</v>
      </c>
      <c r="AP30" s="8">
        <f>SUMIF(RevReqDetR!$B$12:$B$264,AP$1,RevReqDetR!$AV$12:$AV$264)</f>
        <v>0</v>
      </c>
      <c r="AQ30" s="8">
        <f>SUMIF(RevReqDetR!$B$12:$B$264,AQ$1,RevReqDetR!$AV$12:$AV$264)</f>
        <v>0</v>
      </c>
      <c r="AR30" s="8">
        <f>SUMIF(RevReqDetR!$B$12:$B$264,AR$1,RevReqDetR!$AV$12:$AV$264)</f>
        <v>0</v>
      </c>
      <c r="AS30" s="8">
        <f>SUMIF(RevReqDetR!$B$12:$B$264,AS$1,RevReqDetR!$AV$12:$AV$264)</f>
        <v>0</v>
      </c>
      <c r="AT30" s="8">
        <f>SUMIF(RevReqDetR!$B$12:$B$264,AT$1,RevReqDetR!$AV$12:$AV$264)</f>
        <v>0</v>
      </c>
      <c r="AU30" s="8">
        <f>SUMIF(RevReqDetR!$B$12:$B$264,AU$1,RevReqDetR!$AV$12:$AV$264)</f>
        <v>0</v>
      </c>
      <c r="AV30" s="8">
        <f>SUMIF(RevReqDetR!$B$12:$B$264,AV$1,RevReqDetR!$AV$12:$AV$264)</f>
        <v>0</v>
      </c>
      <c r="AW30" s="8">
        <f>SUMIF(RevReqDetR!$B$12:$B$264,AW$1,RevReqDetR!$AV$12:$AV$264)</f>
        <v>0</v>
      </c>
      <c r="AX30" s="8">
        <f>SUMIF(RevReqDetR!$B$12:$B$264,AX$1,RevReqDetR!$AV$12:$AV$264)</f>
        <v>0</v>
      </c>
      <c r="AY30" s="8">
        <f>SUMIF(RevReqDetR!$B$12:$B$264,AY$1,RevReqDetR!$AV$12:$AV$264)</f>
        <v>0</v>
      </c>
      <c r="AZ30" s="8">
        <f>SUMIF(RevReqDetR!$B$12:$B$264,AZ$1,RevReqDetR!$AV$12:$AV$264)</f>
        <v>0</v>
      </c>
      <c r="BA30" s="8">
        <f>SUMIF(RevReqDetR!$B$12:$B$264,BA$1,RevReqDetR!$AV$12:$AV$264)</f>
        <v>0</v>
      </c>
      <c r="BB30" s="8">
        <f>SUMIF(RevReqDetR!$B$12:$B$264,BB$1,RevReqDetR!$AV$12:$AV$264)</f>
        <v>0</v>
      </c>
      <c r="BC30" s="8">
        <f>SUMIF(RevReqDetR!$B$12:$B$264,BC$1,RevReqDetR!$AV$12:$AV$264)</f>
        <v>0</v>
      </c>
      <c r="BD30" s="8">
        <f>SUMIF(RevReqDetR!$B$12:$B$264,BD$1,RevReqDetR!$AV$12:$AV$264)</f>
        <v>0</v>
      </c>
      <c r="BE30" s="8">
        <f>SUMIF(RevReqDetR!$B$12:$B$264,BE$1,RevReqDetR!$AV$12:$AV$264)</f>
        <v>0</v>
      </c>
      <c r="BF30" s="8">
        <f>SUMIF(RevReqDetR!$B$12:$B$264,BF$1,RevReqDetR!$AV$12:$AV$264)</f>
        <v>0</v>
      </c>
      <c r="BG30" s="8">
        <f>SUMIF(RevReqDetR!$B$12:$B$264,BG$1,RevReqDetR!$AV$12:$AV$264)</f>
        <v>0</v>
      </c>
      <c r="BH30" s="8">
        <f>SUMIF(RevReqDetR!$B$12:$B$264,BH$1,RevReqDetR!$AV$12:$AV$264)</f>
        <v>0</v>
      </c>
      <c r="BI30" s="8">
        <f>SUMIF(RevReqDetR!$B$12:$B$264,BI$1,RevReqDetR!$AV$12:$AV$264)</f>
        <v>0</v>
      </c>
      <c r="BJ30" s="8">
        <f>SUMIF(RevReqDetR!$B$12:$B$264,BJ$1,RevReqDetR!$AV$12:$AV$264)</f>
        <v>0</v>
      </c>
      <c r="BK30" s="8">
        <f>SUMIF(RevReqDetR!$B$12:$B$264,BK$1,RevReqDetR!$AV$12:$AV$264)</f>
        <v>0</v>
      </c>
      <c r="BL30" s="8">
        <f>SUMIF(RevReqDetR!$B$12:$B$264,BL$1,RevReqDetR!$AV$12:$AV$264)</f>
        <v>0</v>
      </c>
      <c r="BM30" s="8">
        <f>SUMIF(RevReqDetR!$B$12:$B$264,BM$1,RevReqDetR!$AV$12:$AV$264)</f>
        <v>0</v>
      </c>
      <c r="BN30" s="8">
        <f>SUMIF(RevReqDetR!$B$12:$B$264,BN$1,RevReqDetR!$AV$12:$AV$264)</f>
        <v>0</v>
      </c>
      <c r="BO30" s="8">
        <f>SUMIF(RevReqDetR!$B$12:$B$264,BO$1,RevReqDetR!$AV$12:$AV$264)</f>
        <v>0</v>
      </c>
      <c r="BP30" s="8">
        <f>SUMIF(RevReqDetR!$B$12:$B$264,BP$1,RevReqDetR!$AV$12:$AV$264)</f>
        <v>0</v>
      </c>
      <c r="BQ30" s="8">
        <f>SUMIF(RevReqDetR!$B$12:$B$264,BQ$1,RevReqDetR!$AV$12:$AV$264)</f>
        <v>0</v>
      </c>
      <c r="BR30" s="8">
        <f>SUMIF(RevReqDetR!$B$12:$B$264,BR$1,RevReqDetR!$AV$12:$AV$264)</f>
        <v>0</v>
      </c>
      <c r="BS30" s="8">
        <f>SUMIF(RevReqDetR!$B$12:$B$264,BS$1,RevReqDetR!$AV$12:$AV$264)</f>
        <v>0</v>
      </c>
      <c r="BT30" s="8">
        <f>SUMIF(RevReqDetR!$B$12:$B$264,BT$1,RevReqDetR!$AV$12:$AV$264)</f>
        <v>0</v>
      </c>
      <c r="BU30" s="8">
        <f>SUMIF(RevReqDetR!$B$12:$B$264,BU$1,RevReqDetR!$AV$12:$AV$264)</f>
        <v>0</v>
      </c>
      <c r="BV30" s="8">
        <f>SUMIF(RevReqDetR!$B$12:$B$264,BV$1,RevReqDetR!$AV$12:$AV$264)</f>
        <v>0</v>
      </c>
      <c r="BW30" s="8">
        <f>SUMIF(RevReqDetR!$B$12:$B$264,BW$1,RevReqDetR!$AV$12:$AV$264)</f>
        <v>0</v>
      </c>
      <c r="BX30" s="8">
        <f>SUMIF(RevReqDetR!$B$12:$B$264,BX$1,RevReqDetR!$AV$12:$AV$264)</f>
        <v>0</v>
      </c>
      <c r="BY30" s="8">
        <f>SUMIF(RevReqDetR!$B$12:$B$264,BY$1,RevReqDetR!$AV$12:$AV$264)</f>
        <v>0</v>
      </c>
      <c r="BZ30" s="8">
        <f>SUMIF(RevReqDetR!$B$12:$B$264,BZ$1,RevReqDetR!$AV$12:$AV$264)</f>
        <v>0</v>
      </c>
      <c r="CA30" s="8">
        <f>SUMIF(RevReqDetR!$B$12:$B$264,CA$1,RevReqDetR!$AV$12:$AV$264)</f>
        <v>0</v>
      </c>
      <c r="CB30" s="8">
        <f>SUMIF(RevReqDetR!$B$12:$B$264,CB$1,RevReqDetR!$AV$12:$AV$264)</f>
        <v>0</v>
      </c>
      <c r="CC30" s="8">
        <f>SUMIF(RevReqDetR!$B$12:$B$264,CC$1,RevReqDetR!$AV$12:$AV$264)</f>
        <v>0</v>
      </c>
      <c r="CD30" s="8">
        <f>SUMIF(RevReqDetR!$B$12:$B$264,CD$1,RevReqDetR!$AV$12:$AV$264)</f>
        <v>0</v>
      </c>
      <c r="CE30" s="8">
        <f>SUMIF(RevReqDetR!$B$12:$B$264,CE$1,RevReqDetR!$AV$12:$AV$264)</f>
        <v>0</v>
      </c>
      <c r="CF30" s="8">
        <f>SUMIF(RevReqDetR!$B$12:$B$264,CF$1,RevReqDetR!$AV$12:$AV$264)</f>
        <v>0</v>
      </c>
      <c r="CG30" s="8">
        <f>SUMIF(RevReqDetR!$B$12:$B$264,CG$1,RevReqDetR!$AV$12:$AV$264)</f>
        <v>0</v>
      </c>
      <c r="CH30" s="8">
        <f>SUMIF(RevReqDetR!$B$12:$B$264,CH$1,RevReqDetR!$AV$12:$AV$264)</f>
        <v>0</v>
      </c>
      <c r="CI30" s="8">
        <f>SUMIF(RevReqDetR!$B$12:$B$264,CI$1,RevReqDetR!$AV$12:$AV$264)</f>
        <v>0</v>
      </c>
      <c r="CJ30" s="8">
        <f>SUMIF(RevReqDetR!$B$12:$B$264,CJ$1,RevReqDetR!$AV$12:$AV$264)</f>
        <v>0</v>
      </c>
      <c r="CK30" s="8">
        <f>SUMIF(RevReqDetR!$B$12:$B$264,CK$1,RevReqDetR!$AV$12:$AV$264)</f>
        <v>0</v>
      </c>
      <c r="CL30" s="8">
        <f>SUMIF(RevReqDetR!$B$12:$B$264,CL$1,RevReqDetR!$AV$12:$AV$264)</f>
        <v>0</v>
      </c>
      <c r="CM30" s="8">
        <f>SUMIF(RevReqDetR!$B$12:$B$264,CM$1,RevReqDetR!$AV$12:$AV$264)</f>
        <v>0</v>
      </c>
      <c r="CN30" s="8">
        <f>SUMIF(RevReqDetR!$B$12:$B$264,CN$1,RevReqDetR!$AV$12:$AV$264)</f>
        <v>0</v>
      </c>
      <c r="CO30" s="8">
        <f>SUMIF(RevReqDetR!$B$12:$B$264,CO$1,RevReqDetR!$AV$12:$AV$264)</f>
        <v>0</v>
      </c>
      <c r="CP30" s="8">
        <f>SUMIF(RevReqDetR!$B$12:$B$264,CP$1,RevReqDetR!$AV$12:$AV$264)</f>
        <v>0</v>
      </c>
      <c r="CQ30" s="8">
        <f>SUMIF(RevReqDetR!$B$12:$B$264,CQ$1,RevReqDetR!$AV$12:$AV$264)</f>
        <v>0</v>
      </c>
      <c r="CR30" s="8">
        <f>SUMIF(RevReqDetR!$B$12:$B$264,CR$1,RevReqDetR!$AV$12:$AV$264)</f>
        <v>0</v>
      </c>
      <c r="CS30" s="8">
        <f>SUMIF(RevReqDetR!$B$12:$B$264,CS$1,RevReqDetR!$AV$12:$AV$264)</f>
        <v>0</v>
      </c>
      <c r="CT30" s="8">
        <f>SUMIF(RevReqDetR!$B$12:$B$264,CT$1,RevReqDetR!$AV$12:$AV$264)</f>
        <v>0</v>
      </c>
      <c r="CU30" s="8">
        <f>SUMIF(RevReqDetR!$B$12:$B$264,CU$1,RevReqDetR!$AV$12:$AV$264)</f>
        <v>0</v>
      </c>
      <c r="CV30" s="8">
        <f>SUMIF(RevReqDetR!$B$12:$B$264,CV$1,RevReqDetR!$AV$12:$AV$264)</f>
        <v>0</v>
      </c>
      <c r="CW30" s="8">
        <f>SUMIF(RevReqDetR!$B$12:$B$264,CW$1,RevReqDetR!$AV$12:$AV$264)</f>
        <v>0</v>
      </c>
      <c r="CX30" s="8">
        <f>SUMIF(RevReqDetR!$B$12:$B$264,CX$1,RevReqDetR!$AV$12:$AV$264)</f>
        <v>0</v>
      </c>
      <c r="CY30" s="8">
        <f>SUMIF(RevReqDetR!$B$12:$B$264,CY$1,RevReqDetR!$AV$12:$AV$264)</f>
        <v>0</v>
      </c>
      <c r="CZ30" s="8">
        <f>SUMIF(RevReqDetR!$B$12:$B$264,CZ$1,RevReqDetR!$AV$12:$AV$264)</f>
        <v>0</v>
      </c>
      <c r="DA30" s="8">
        <f>SUMIF(RevReqDetR!$B$12:$B$264,DA$1,RevReqDetR!$AV$12:$AV$264)</f>
        <v>0</v>
      </c>
      <c r="DB30" s="8">
        <f>SUMIF(RevReqDetR!$B$12:$B$264,DB$1,RevReqDetR!$AV$12:$AV$264)</f>
        <v>0</v>
      </c>
      <c r="DC30" s="8">
        <f>SUMIF(RevReqDetR!$B$12:$B$264,DC$1,RevReqDetR!$AV$12:$AV$264)</f>
        <v>0</v>
      </c>
      <c r="DD30" s="8">
        <f>SUMIF(RevReqDetR!$B$12:$B$264,DD$1,RevReqDetR!$AV$12:$AV$264)</f>
        <v>0</v>
      </c>
      <c r="DE30" s="8">
        <f>SUMIF(RevReqDetR!$B$12:$B$264,DE$1,RevReqDetR!$AV$12:$AV$264)</f>
        <v>0</v>
      </c>
      <c r="DF30" s="8">
        <f>SUMIF(RevReqDetR!$B$12:$B$264,DF$1,RevReqDetR!$AV$12:$AV$264)</f>
        <v>0</v>
      </c>
      <c r="DG30" s="8">
        <f>SUMIF(RevReqDetR!$B$12:$B$264,DG$1,RevReqDetR!$AV$12:$AV$264)</f>
        <v>0</v>
      </c>
      <c r="DH30" s="8">
        <f>SUMIF(RevReqDetR!$B$12:$B$264,DH$1,RevReqDetR!$AV$12:$AV$264)</f>
        <v>0</v>
      </c>
      <c r="DI30" s="8">
        <f>SUMIF(RevReqDetR!$B$12:$B$264,DI$1,RevReqDetR!$AV$12:$AV$264)</f>
        <v>0</v>
      </c>
      <c r="DJ30" s="8">
        <f>SUMIF(RevReqDetR!$B$12:$B$264,DJ$1,RevReqDetR!$AV$12:$AV$264)</f>
        <v>0</v>
      </c>
      <c r="DK30" s="8">
        <f>SUMIF(RevReqDetR!$B$12:$B$264,DK$1,RevReqDetR!$AV$12:$AV$264)</f>
        <v>0</v>
      </c>
      <c r="DL30" s="8">
        <f>SUMIF(RevReqDetR!$B$12:$B$264,DL$1,RevReqDetR!$AV$12:$AV$264)</f>
        <v>0</v>
      </c>
      <c r="DM30" s="8">
        <f>SUMIF(RevReqDetR!$B$12:$B$264,DM$1,RevReqDetR!$AV$12:$AV$264)</f>
        <v>0</v>
      </c>
      <c r="DN30" s="8">
        <f>SUMIF(RevReqDetR!$B$12:$B$264,DN$1,RevReqDetR!$AV$12:$AV$264)</f>
        <v>0</v>
      </c>
      <c r="DO30" s="8">
        <f>SUMIF(RevReqDetR!$B$12:$B$264,DO$1,RevReqDetR!$AV$12:$AV$264)</f>
        <v>0</v>
      </c>
      <c r="DP30" s="8">
        <f>SUMIF(RevReqDetR!$B$12:$B$264,DP$1,RevReqDetR!$AV$12:$AV$264)</f>
        <v>0</v>
      </c>
      <c r="DQ30" s="8">
        <f>SUMIF(RevReqDetR!$B$12:$B$264,DQ$1,RevReqDetR!$AV$12:$AV$264)</f>
        <v>0</v>
      </c>
      <c r="DR30" s="8">
        <f>SUMIF(RevReqDetR!$B$12:$B$264,DR$1,RevReqDetR!$AV$12:$AV$264)</f>
        <v>0</v>
      </c>
      <c r="DS30" s="8">
        <f>SUMIF(RevReqDetR!$B$12:$B$264,DS$1,RevReqDetR!$AV$12:$AV$264)</f>
        <v>0</v>
      </c>
      <c r="DT30" s="8">
        <f>SUMIF(RevReqDetR!$B$12:$B$264,DT$1,RevReqDetR!$AV$12:$AV$264)</f>
        <v>0</v>
      </c>
      <c r="DU30" s="8">
        <f>SUMIF(RevReqDetR!$B$12:$B$264,DU$1,RevReqDetR!$AV$12:$AV$264)</f>
        <v>0</v>
      </c>
      <c r="DV30" s="8">
        <f>SUMIF(RevReqDetR!$B$12:$B$264,DV$1,RevReqDetR!$AV$12:$AV$264)</f>
        <v>0</v>
      </c>
      <c r="DW30" s="8">
        <f>SUMIF(RevReqDetR!$B$12:$B$264,DW$1,RevReqDetR!$AV$12:$AV$264)</f>
        <v>0</v>
      </c>
      <c r="DX30" s="8">
        <f>SUMIF(RevReqDetR!$B$12:$B$264,DX$1,RevReqDetR!$AV$12:$AV$264)</f>
        <v>0</v>
      </c>
      <c r="DY30" s="8">
        <f>SUMIF(RevReqDetR!$B$12:$B$264,DY$1,RevReqDetR!$AV$12:$AV$264)</f>
        <v>0</v>
      </c>
      <c r="DZ30" s="8">
        <f>SUMIF(RevReqDetR!$B$12:$B$264,DZ$1,RevReqDetR!$AV$12:$AV$264)</f>
        <v>0</v>
      </c>
      <c r="EA30" s="8">
        <f>SUMIF(RevReqDetR!$B$12:$B$264,EA$1,RevReqDetR!$AV$12:$AV$264)</f>
        <v>0</v>
      </c>
      <c r="EB30" s="8">
        <f>SUMIF(RevReqDetR!$B$12:$B$264,EB$1,RevReqDetR!$AV$12:$AV$264)</f>
        <v>0</v>
      </c>
      <c r="EC30" s="8">
        <f>SUMIF(RevReqDetR!$B$12:$B$264,EC$1,RevReqDetR!$AV$12:$AV$264)</f>
        <v>0</v>
      </c>
      <c r="ED30" s="8">
        <f>SUMIF(RevReqDetR!$B$12:$B$264,ED$1,RevReqDetR!$AV$12:$AV$264)</f>
        <v>0</v>
      </c>
      <c r="EE30" s="8">
        <f>SUMIF(RevReqDetR!$B$12:$B$264,EE$1,RevReqDetR!$AV$12:$AV$264)</f>
        <v>0</v>
      </c>
      <c r="EF30" s="8">
        <f>SUMIF(RevReqDetR!$B$12:$B$264,EF$1,RevReqDetR!$AV$12:$AV$264)</f>
        <v>0</v>
      </c>
      <c r="EG30" s="8">
        <f>SUMIF(RevReqDetR!$B$12:$B$264,EG$1,RevReqDetR!$AV$12:$AV$264)</f>
        <v>0</v>
      </c>
      <c r="EH30" s="8">
        <f>SUMIF(RevReqDetR!$B$12:$B$264,EH$1,RevReqDetR!$AV$12:$AV$264)</f>
        <v>0</v>
      </c>
      <c r="EI30" s="8">
        <f>SUMIF(RevReqDetR!$B$12:$B$264,EI$1,RevReqDetR!$AV$12:$AV$264)</f>
        <v>0</v>
      </c>
      <c r="EJ30" s="8">
        <f>SUMIF(RevReqDetR!$B$12:$B$264,EJ$1,RevReqDetR!$AV$12:$AV$264)</f>
        <v>0</v>
      </c>
      <c r="EK30" s="8">
        <f>SUMIF(RevReqDetR!$B$12:$B$264,EK$1,RevReqDetR!$AV$12:$AV$264)</f>
        <v>0</v>
      </c>
      <c r="EL30" s="8">
        <f>SUMIF(RevReqDetR!$B$12:$B$264,EL$1,RevReqDetR!$AV$12:$AV$264)</f>
        <v>0</v>
      </c>
      <c r="EM30" s="8">
        <f>SUMIF(RevReqDetR!$B$12:$B$264,EM$1,RevReqDetR!$AV$12:$AV$264)</f>
        <v>0</v>
      </c>
      <c r="EN30" s="8">
        <f>SUMIF(RevReqDetR!$B$12:$B$264,EN$1,RevReqDetR!$AV$12:$AV$264)</f>
        <v>0</v>
      </c>
      <c r="EO30" s="8">
        <f>SUMIF(RevReqDetR!$B$12:$B$264,EO$1,RevReqDetR!$AV$12:$AV$264)</f>
        <v>0</v>
      </c>
      <c r="EP30" s="8">
        <f>SUMIF(RevReqDetR!$B$12:$B$264,EP$1,RevReqDetR!$AV$12:$AV$264)</f>
        <v>0</v>
      </c>
      <c r="EQ30" s="8">
        <f>SUMIF(RevReqDetR!$B$12:$B$264,EQ$1,RevReqDetR!$AV$12:$AV$264)</f>
        <v>0</v>
      </c>
      <c r="ER30" s="8">
        <f>SUMIF(RevReqDetR!$B$12:$B$264,ER$1,RevReqDetR!$AV$12:$AV$264)</f>
        <v>0</v>
      </c>
      <c r="ES30" s="8">
        <f>SUMIF(RevReqDetR!$B$12:$B$264,ES$1,RevReqDetR!$AV$12:$AV$264)</f>
        <v>0</v>
      </c>
      <c r="ET30" s="8">
        <f>SUMIF(RevReqDetR!$B$12:$B$264,ET$1,RevReqDetR!$AV$12:$AV$264)</f>
        <v>0</v>
      </c>
      <c r="EU30" s="8">
        <f>SUMIF(RevReqDetR!$B$12:$B$264,EU$1,RevReqDetR!$AV$12:$AV$264)</f>
        <v>0</v>
      </c>
      <c r="EV30" s="8">
        <f>SUMIF(RevReqDetR!$B$12:$B$264,EV$1,RevReqDetR!$AV$12:$AV$264)</f>
        <v>0</v>
      </c>
      <c r="EW30" s="8">
        <f>SUMIF(RevReqDetR!$B$12:$B$264,EW$1,RevReqDetR!$AV$12:$AV$264)</f>
        <v>0</v>
      </c>
      <c r="EX30" s="8">
        <f>SUMIF(RevReqDetR!$B$12:$B$264,EX$1,RevReqDetR!$AV$12:$AV$264)</f>
        <v>0</v>
      </c>
      <c r="EY30" s="8">
        <f>SUMIF(RevReqDetR!$B$12:$B$264,EY$1,RevReqDetR!$AV$12:$AV$264)</f>
        <v>0</v>
      </c>
      <c r="EZ30" s="8">
        <f>SUMIF(RevReqDetR!$B$12:$B$264,EZ$1,RevReqDetR!$AV$12:$AV$264)</f>
        <v>0</v>
      </c>
      <c r="FA30" s="8">
        <f>SUMIF(RevReqDetR!$B$12:$B$264,FA$1,RevReqDetR!$AV$12:$AV$264)</f>
        <v>0</v>
      </c>
      <c r="FB30" s="8">
        <f>SUMIF(RevReqDetR!$B$12:$B$264,FB$1,RevReqDetR!$AV$12:$AV$264)</f>
        <v>0</v>
      </c>
      <c r="FC30" s="8">
        <f>SUMIF(RevReqDetR!$B$12:$B$264,FC$1,RevReqDetR!$AV$12:$AV$264)</f>
        <v>0</v>
      </c>
      <c r="FD30" s="8">
        <f>SUMIF(RevReqDetR!$B$12:$B$264,FD$1,RevReqDetR!$AV$12:$AV$264)</f>
        <v>0</v>
      </c>
      <c r="FE30" s="8">
        <f>SUMIF(RevReqDetR!$B$12:$B$264,FE$1,RevReqDetR!$AV$12:$AV$264)</f>
        <v>0</v>
      </c>
      <c r="FF30" s="8">
        <f>SUMIF(RevReqDetR!$B$12:$B$264,FF$1,RevReqDetR!$AV$12:$AV$264)</f>
        <v>0</v>
      </c>
      <c r="FG30" s="8">
        <f>SUMIF(RevReqDetR!$B$12:$B$264,FG$1,RevReqDetR!$AV$12:$AV$264)</f>
        <v>0</v>
      </c>
      <c r="FH30" s="8">
        <f>SUMIF(RevReqDetR!$B$12:$B$264,FH$1,RevReqDetR!$AV$12:$AV$264)</f>
        <v>0</v>
      </c>
      <c r="FI30" s="8">
        <f>SUMIF(RevReqDetR!$B$12:$B$264,FI$1,RevReqDetR!$AV$12:$AV$264)</f>
        <v>0</v>
      </c>
      <c r="FJ30" s="8">
        <f>SUMIF(RevReqDetR!$B$12:$B$264,FJ$1,RevReqDetR!$AV$12:$AV$264)</f>
        <v>0</v>
      </c>
      <c r="FK30" s="8">
        <f>SUMIF(RevReqDetR!$B$12:$B$264,FK$1,RevReqDetR!$AV$12:$AV$264)</f>
        <v>0</v>
      </c>
      <c r="FL30" s="8">
        <f>SUMIF(RevReqDetR!$B$12:$B$264,FL$1,RevReqDetR!$AV$12:$AV$264)</f>
        <v>0</v>
      </c>
      <c r="FM30" s="8">
        <f>SUMIF(RevReqDetR!$B$12:$B$264,FM$1,RevReqDetR!$AV$12:$AV$264)</f>
        <v>0</v>
      </c>
      <c r="FN30" s="8">
        <f>SUMIF(RevReqDetR!$B$12:$B$264,FN$1,RevReqDetR!$AV$12:$AV$264)</f>
        <v>0</v>
      </c>
      <c r="FO30" s="8">
        <f>SUMIF(RevReqDetR!$B$12:$B$264,FO$1,RevReqDetR!$AV$12:$AV$264)</f>
        <v>0</v>
      </c>
      <c r="FP30" s="8">
        <f>SUMIF(RevReqDetR!$B$12:$B$264,FP$1,RevReqDetR!$AV$12:$AV$264)</f>
        <v>0</v>
      </c>
      <c r="FQ30" s="8">
        <f>SUMIF(RevReqDetR!$B$12:$B$264,FQ$1,RevReqDetR!$AV$12:$AV$264)</f>
        <v>0</v>
      </c>
      <c r="FR30" s="8">
        <f>SUMIF(RevReqDetR!$B$12:$B$264,FR$1,RevReqDetR!$AV$12:$AV$264)</f>
        <v>0</v>
      </c>
      <c r="FS30" s="8">
        <f>SUMIF(RevReqDetR!$B$12:$B$264,FS$1,RevReqDetR!$AV$12:$AV$264)</f>
        <v>0</v>
      </c>
      <c r="FT30" s="8">
        <f>SUMIF(RevReqDetR!$B$12:$B$264,FT$1,RevReqDetR!$AV$12:$AV$264)</f>
        <v>0</v>
      </c>
      <c r="FU30" s="8">
        <f>SUMIF(RevReqDetR!$B$12:$B$264,FU$1,RevReqDetR!$AV$12:$AV$264)</f>
        <v>0</v>
      </c>
      <c r="FV30" s="8">
        <f>SUMIF(RevReqDetR!$B$12:$B$264,FV$1,RevReqDetR!$AV$12:$AV$264)</f>
        <v>0</v>
      </c>
      <c r="FW30" s="8">
        <f>SUMIF(RevReqDetR!$B$12:$B$264,FW$1,RevReqDetR!$AV$12:$AV$264)</f>
        <v>0</v>
      </c>
      <c r="FX30" s="8">
        <f>SUMIF(RevReqDetR!$B$12:$B$264,FX$1,RevReqDetR!$AV$12:$AV$264)</f>
        <v>0</v>
      </c>
      <c r="FY30" s="8">
        <f>SUMIF(RevReqDetR!$B$12:$B$264,FY$1,RevReqDetR!$AV$12:$AV$264)</f>
        <v>0</v>
      </c>
      <c r="FZ30" s="8">
        <f>SUMIF(RevReqDetR!$B$12:$B$264,FZ$1,RevReqDetR!$AV$12:$AV$264)</f>
        <v>0</v>
      </c>
      <c r="GA30" s="8">
        <f>SUMIF(RevReqDetR!$B$12:$B$264,GA$1,RevReqDetR!$AV$12:$AV$264)</f>
        <v>0</v>
      </c>
      <c r="GB30" s="8">
        <f>SUMIF(RevReqDetR!$B$12:$B$264,GB$1,RevReqDetR!$AV$12:$AV$264)</f>
        <v>0</v>
      </c>
      <c r="GC30" s="8">
        <f>SUMIF(RevReqDetR!$B$12:$B$264,GC$1,RevReqDetR!$AV$12:$AV$264)</f>
        <v>0</v>
      </c>
      <c r="GD30" s="8">
        <f>SUMIF(RevReqDetR!$B$12:$B$264,GD$1,RevReqDetR!$AV$12:$AV$264)</f>
        <v>0</v>
      </c>
      <c r="GE30" s="8">
        <f>SUMIF(RevReqDetR!$B$12:$B$264,GE$1,RevReqDetR!$AV$12:$AV$264)</f>
        <v>0</v>
      </c>
      <c r="GF30" s="8">
        <f>SUMIF(RevReqDetR!$B$12:$B$264,GF$1,RevReqDetR!$AV$12:$AV$264)</f>
        <v>0</v>
      </c>
      <c r="GG30" s="8">
        <f>SUMIF(RevReqDetR!$B$12:$B$264,GG$1,RevReqDetR!$AV$12:$AV$264)</f>
        <v>0</v>
      </c>
      <c r="GH30" s="8">
        <f>SUMIF(RevReqDetR!$B$12:$B$264,GH$1,RevReqDetR!$AV$12:$AV$264)</f>
        <v>0</v>
      </c>
      <c r="GI30" s="8">
        <f>SUMIF(RevReqDetR!$B$12:$B$264,GI$1,RevReqDetR!$AV$12:$AV$264)</f>
        <v>0</v>
      </c>
      <c r="GJ30" s="8">
        <f>SUMIF(RevReqDetR!$B$12:$B$264,GJ$1,RevReqDetR!$AV$12:$AV$264)</f>
        <v>0</v>
      </c>
      <c r="GK30" s="8">
        <f>SUMIF(RevReqDetR!$B$12:$B$264,GK$1,RevReqDetR!$AV$12:$AV$264)</f>
        <v>0</v>
      </c>
      <c r="GL30" s="8">
        <f>SUMIF(RevReqDetR!$B$12:$B$264,GL$1,RevReqDetR!$AV$12:$AV$264)</f>
        <v>0</v>
      </c>
      <c r="GM30" s="8">
        <f>SUMIF(RevReqDetR!$B$12:$B$264,GM$1,RevReqDetR!$AV$12:$AV$264)</f>
        <v>0</v>
      </c>
      <c r="GN30" s="8">
        <f>SUMIF(RevReqDetR!$B$12:$B$264,GN$1,RevReqDetR!$AV$12:$AV$264)</f>
        <v>0</v>
      </c>
      <c r="GO30" s="8">
        <f>SUMIF(RevReqDetR!$B$12:$B$264,GO$1,RevReqDetR!$AV$12:$AV$264)</f>
        <v>0</v>
      </c>
      <c r="GP30" s="8">
        <f>SUMIF(RevReqDetR!$B$12:$B$264,GP$1,RevReqDetR!$AV$12:$AV$264)</f>
        <v>0</v>
      </c>
      <c r="GQ30" s="8">
        <f>SUMIF(RevReqDetR!$B$12:$B$264,GQ$1,RevReqDetR!$AV$12:$AV$264)</f>
        <v>0</v>
      </c>
      <c r="GR30" s="8">
        <f>SUMIF(RevReqDetR!$B$12:$B$264,GR$1,RevReqDetR!$AV$12:$AV$264)</f>
        <v>0</v>
      </c>
      <c r="GS30" s="8">
        <f>SUMIF(RevReqDetR!$B$12:$B$264,GS$1,RevReqDetR!$AV$12:$AV$264)</f>
        <v>0</v>
      </c>
      <c r="GT30" s="8">
        <f>SUMIF(RevReqDetR!$B$12:$B$264,GT$1,RevReqDetR!$AV$12:$AV$264)</f>
        <v>0</v>
      </c>
      <c r="GU30" s="8">
        <f>SUMIF(RevReqDetR!$B$12:$B$264,GU$1,RevReqDetR!$AV$12:$AV$264)</f>
        <v>0</v>
      </c>
      <c r="GV30" s="8">
        <f>SUMIF(RevReqDetR!$B$12:$B$264,GV$1,RevReqDetR!$AV$12:$AV$264)</f>
        <v>0</v>
      </c>
      <c r="GW30" s="8">
        <f>SUMIF(RevReqDetR!$B$12:$B$264,GW$1,RevReqDetR!$AV$12:$AV$264)</f>
        <v>0</v>
      </c>
      <c r="GX30" s="8">
        <f>SUMIF(RevReqDetR!$B$12:$B$264,GX$1,RevReqDetR!$AV$12:$AV$264)</f>
        <v>0</v>
      </c>
      <c r="GY30" s="8">
        <f>SUMIF(RevReqDetR!$B$12:$B$264,GY$1,RevReqDetR!$AV$12:$AV$264)</f>
        <v>0</v>
      </c>
      <c r="GZ30" s="8">
        <f>SUMIF(RevReqDetR!$B$12:$B$264,GZ$1,RevReqDetR!$AV$12:$AV$264)</f>
        <v>0</v>
      </c>
      <c r="HA30" s="8">
        <f>SUMIF(RevReqDetR!$B$12:$B$264,HA$1,RevReqDetR!$AV$12:$AV$264)</f>
        <v>0</v>
      </c>
      <c r="HB30" s="8">
        <f>SUMIF(RevReqDetR!$B$12:$B$264,HB$1,RevReqDetR!$AV$12:$AV$264)</f>
        <v>0</v>
      </c>
      <c r="HC30" s="8">
        <f>SUMIF(RevReqDetR!$B$12:$B$264,HC$1,RevReqDetR!$AV$12:$AV$264)</f>
        <v>0</v>
      </c>
      <c r="HD30" s="8">
        <f>SUMIF(RevReqDetR!$B$12:$B$264,HD$1,RevReqDetR!$AV$12:$AV$264)</f>
        <v>0</v>
      </c>
      <c r="HE30" s="8">
        <f>SUMIF(RevReqDetR!$B$12:$B$264,HE$1,RevReqDetR!$AV$12:$AV$264)</f>
        <v>0</v>
      </c>
      <c r="HF30" s="8">
        <f>SUMIF(RevReqDetR!$B$12:$B$264,HF$1,RevReqDetR!$AV$12:$AV$264)</f>
        <v>0</v>
      </c>
      <c r="HG30" s="8">
        <f>SUMIF(RevReqDetR!$B$12:$B$264,HG$1,RevReqDetR!$AV$12:$AV$264)</f>
        <v>0</v>
      </c>
      <c r="HH30" s="8">
        <f>SUMIF(RevReqDetR!$B$12:$B$264,HH$1,RevReqDetR!$AV$12:$AV$264)</f>
        <v>0</v>
      </c>
      <c r="HI30" s="8">
        <f>SUMIF(RevReqDetR!$B$12:$B$264,HI$1,RevReqDetR!$AV$12:$AV$264)</f>
        <v>0</v>
      </c>
      <c r="HJ30" s="8">
        <f>SUMIF(RevReqDetR!$B$12:$B$264,HJ$1,RevReqDetR!$AV$12:$AV$264)</f>
        <v>0</v>
      </c>
      <c r="HK30" s="8">
        <f>SUMIF(RevReqDetR!$B$12:$B$264,HK$1,RevReqDetR!$AV$12:$AV$264)</f>
        <v>0</v>
      </c>
      <c r="HL30" s="8">
        <f>SUMIF(RevReqDetR!$B$12:$B$264,HL$1,RevReqDetR!$AV$12:$AV$264)</f>
        <v>0</v>
      </c>
      <c r="HM30" s="8">
        <f>SUMIF(RevReqDetR!$B$12:$B$264,HM$1,RevReqDetR!$AV$12:$AV$264)</f>
        <v>0</v>
      </c>
      <c r="HN30" s="8">
        <f>SUMIF(RevReqDetR!$B$12:$B$264,HN$1,RevReqDetR!$AV$12:$AV$264)</f>
        <v>0</v>
      </c>
      <c r="HO30" s="8">
        <f>SUMIF(RevReqDetR!$B$12:$B$264,HO$1,RevReqDetR!$AV$12:$AV$264)</f>
        <v>0</v>
      </c>
      <c r="HP30" s="8">
        <f>SUMIF(RevReqDetR!$B$12:$B$264,HP$1,RevReqDetR!$AV$12:$AV$264)</f>
        <v>0</v>
      </c>
      <c r="HQ30" s="8">
        <f>SUMIF(RevReqDetR!$B$12:$B$264,HQ$1,RevReqDetR!$AV$12:$AV$264)</f>
        <v>0</v>
      </c>
      <c r="HR30" s="8">
        <f>SUMIF(RevReqDetR!$B$12:$B$264,HR$1,RevReqDetR!$AV$12:$AV$264)</f>
        <v>0</v>
      </c>
      <c r="HS30" s="8">
        <f>SUMIF(RevReqDetR!$B$12:$B$264,HS$1,RevReqDetR!$AV$12:$AV$264)</f>
        <v>0</v>
      </c>
      <c r="HT30" s="8">
        <f>SUMIF(RevReqDetR!$B$12:$B$264,HT$1,RevReqDetR!$AV$12:$AV$264)</f>
        <v>0</v>
      </c>
      <c r="HU30" s="8">
        <f>SUMIF(RevReqDetR!$B$12:$B$264,HU$1,RevReqDetR!$AV$12:$AV$264)</f>
        <v>0</v>
      </c>
      <c r="HV30" s="8">
        <f>SUMIF(RevReqDetR!$B$12:$B$264,HV$1,RevReqDetR!$AV$12:$AV$264)</f>
        <v>0</v>
      </c>
      <c r="HW30" s="8">
        <f>SUMIF(RevReqDetR!$B$12:$B$264,HW$1,RevReqDetR!$AV$12:$AV$264)</f>
        <v>0</v>
      </c>
      <c r="HX30" s="2"/>
      <c r="HY30" s="2">
        <f t="array" ref="HY30">SUM(IF($D$45:$HX$45=HY$1,IF($D$46:$HX$46=12,($D30:$HX30))))</f>
        <v>0</v>
      </c>
      <c r="HZ30" s="2">
        <f t="array" ref="HZ30">SUM(IF($D$45:$HX$45=HZ$1,IF($D$46:$HX$46=12,($D30:$HX30))))</f>
        <v>0</v>
      </c>
      <c r="IA30" s="2">
        <f t="array" ref="IA30">SUM(IF($D$45:$HX$45=IA$1,IF($D$46:$HX$46=12,($D30:$HX30))))</f>
        <v>0</v>
      </c>
      <c r="IB30" s="2">
        <f t="array" ref="IB30">SUM(IF($D$45:$HX$45=IB$1,IF($D$46:$HX$46=12,($D30:$HX30))))</f>
        <v>0</v>
      </c>
      <c r="IC30" s="2">
        <f t="array" ref="IC30">SUM(IF($D$45:$HX$45=IC$1,IF($D$46:$HX$46=12,($D30:$HX30))))</f>
        <v>0</v>
      </c>
      <c r="ID30" s="2">
        <f t="array" ref="ID30">SUM(IF($D$45:$HX$45=ID$1,IF($D$46:$HX$46=12,($D30:$HX30))))</f>
        <v>0</v>
      </c>
      <c r="IE30" s="2">
        <f t="array" ref="IE30">SUM(IF($D$45:$HX$45=IE$1,IF($D$46:$HX$46=12,($D30:$HX30))))</f>
        <v>0</v>
      </c>
      <c r="IF30" s="2">
        <f t="array" ref="IF30">SUM(IF($D$45:$HX$45=IF$1,IF($D$46:$HX$46=12,($D30:$HX30))))</f>
        <v>0</v>
      </c>
      <c r="IG30" s="2">
        <f t="array" ref="IG30">SUM(IF($D$45:$HX$45=IG$1,IF($D$46:$HX$46=12,($D30:$HX30))))</f>
        <v>0</v>
      </c>
      <c r="IH30" s="2">
        <f t="array" ref="IH30">SUM(IF($D$45:$HX$45=IH$1,IF($D$46:$HX$46=12,($D30:$HX30))))</f>
        <v>0</v>
      </c>
      <c r="II30" s="2">
        <f t="array" ref="II30">SUM(IF($D$45:$HX$45=II$1,IF($D$46:$HX$46=12,($D30:$HX30))))</f>
        <v>0</v>
      </c>
      <c r="IJ30" s="2">
        <f t="array" ref="IJ30">SUM(IF($D$45:$HX$45=IJ$1,IF($D$46:$HX$46=12,($D30:$HX30))))</f>
        <v>0</v>
      </c>
      <c r="IK30" s="2">
        <f t="array" ref="IK30">SUM(IF($D$45:$HX$45=IK$1,IF($D$46:$HX$46=12,($D30:$HX30))))</f>
        <v>0</v>
      </c>
      <c r="IL30" s="2">
        <f t="array" ref="IL30">SUM(IF($D$45:$HX$45=IL$1,IF($D$46:$HX$46=12,($D30:$HX30))))</f>
        <v>0</v>
      </c>
      <c r="IM30" s="2">
        <f t="array" ref="IM30">SUM(IF($D$45:$HX$45=IM$1,IF($D$46:$HX$46=12,($D30:$HX30))))</f>
        <v>0</v>
      </c>
      <c r="IN30" s="2">
        <f t="array" ref="IN30">SUM(IF($D$45:$HX$45=IN$1,IF($D$46:$HX$46=12,($D30:$HX30))))</f>
        <v>0</v>
      </c>
      <c r="IO30" s="2">
        <f t="array" ref="IO30">SUM(IF($D$45:$HX$45=IO$1,IF($D$46:$HX$46=12,($D30:$HX30))))</f>
        <v>0</v>
      </c>
      <c r="IP30" s="2">
        <f t="array" ref="IP30">SUM(IF($D$45:$HX$45=IP$1,IF($D$46:$HX$46=12,($D30:$HX30))))</f>
        <v>0</v>
      </c>
      <c r="IQ30" s="2">
        <f t="array" ref="IQ30">SUM(IF($D$45:$HX$45=IQ$1,IF($D$46:$HX$46=12,($D30:$HX30))))</f>
        <v>0</v>
      </c>
      <c r="IR30" s="2">
        <f t="array" ref="IR30">SUM(IF($D$45:$HX$45=IR$1,IF($D$46:$HX$46=12,($D30:$HX30))))</f>
        <v>0</v>
      </c>
    </row>
    <row r="31" spans="1:252" ht="15" x14ac:dyDescent="0.35">
      <c r="B31" s="56" t="s">
        <v>207</v>
      </c>
      <c r="D31" s="13">
        <f>SUMIF(RevReqDetR!$B$12:$B$264,D$1,RevReqDetR!$AT$12:$AT$264)</f>
        <v>0</v>
      </c>
      <c r="E31" s="13">
        <f>SUMIF(RevReqDetR!$B$12:$B$264,E$1,RevReqDetR!$AT$12:$AT$264)</f>
        <v>0</v>
      </c>
      <c r="F31" s="13">
        <f>SUMIF(RevReqDetR!$B$12:$B$264,F$1,RevReqDetR!$AT$12:$AT$264)</f>
        <v>0</v>
      </c>
      <c r="G31" s="13">
        <f>SUMIF(RevReqDetR!$B$12:$B$264,G$1,RevReqDetR!$AT$12:$AT$264)</f>
        <v>0</v>
      </c>
      <c r="H31" s="13">
        <f>SUMIF(RevReqDetR!$B$12:$B$264,H$1,RevReqDetR!$AT$12:$AT$264)</f>
        <v>0</v>
      </c>
      <c r="I31" s="13">
        <f>SUMIF(RevReqDetR!$B$12:$B$264,I$1,RevReqDetR!$AT$12:$AT$264)</f>
        <v>0</v>
      </c>
      <c r="J31" s="13">
        <f>SUMIF(RevReqDetR!$B$12:$B$264,J$1,RevReqDetR!$AT$12:$AT$264)</f>
        <v>0</v>
      </c>
      <c r="K31" s="13">
        <f>SUMIF(RevReqDetR!$B$12:$B$264,K$1,RevReqDetR!$AT$12:$AT$264)</f>
        <v>0</v>
      </c>
      <c r="L31" s="13">
        <f>SUMIF(RevReqDetR!$B$12:$B$264,L$1,RevReqDetR!$AT$12:$AT$264)</f>
        <v>0</v>
      </c>
      <c r="M31" s="13">
        <f>SUMIF(RevReqDetR!$B$12:$B$264,M$1,RevReqDetR!$AT$12:$AT$264)</f>
        <v>0</v>
      </c>
      <c r="N31" s="13">
        <f>SUMIF(RevReqDetR!$B$12:$B$264,N$1,RevReqDetR!$AT$12:$AT$264)</f>
        <v>0</v>
      </c>
      <c r="O31" s="13">
        <f>SUMIF(RevReqDetR!$B$12:$B$264,O$1,RevReqDetR!$AT$12:$AT$264)</f>
        <v>0</v>
      </c>
      <c r="P31" s="13">
        <f>SUMIF(RevReqDetR!$B$12:$B$264,P$1,RevReqDetR!$AT$12:$AT$264)</f>
        <v>0</v>
      </c>
      <c r="Q31" s="13">
        <f>SUMIF(RevReqDetR!$B$12:$B$264,Q$1,RevReqDetR!$AT$12:$AT$264)</f>
        <v>0</v>
      </c>
      <c r="R31" s="13">
        <f>SUMIF(RevReqDetR!$B$12:$B$264,R$1,RevReqDetR!$AT$12:$AT$264)</f>
        <v>63570273.289999999</v>
      </c>
      <c r="S31" s="13">
        <f>SUMIF(RevReqDetR!$B$12:$B$264,S$1,RevReqDetR!$AT$12:$AT$264)</f>
        <v>63796600.289999999</v>
      </c>
      <c r="T31" s="13">
        <f>SUMIF(RevReqDetR!$B$12:$B$264,T$1,RevReqDetR!$AT$12:$AT$264)</f>
        <v>70221791.289999992</v>
      </c>
      <c r="U31" s="13">
        <f>SUMIF(RevReqDetR!$B$12:$B$264,U$1,RevReqDetR!$AT$12:$AT$264)</f>
        <v>69990528.319999993</v>
      </c>
      <c r="V31" s="13">
        <f>SUMIF(RevReqDetR!$B$12:$B$264,V$1,RevReqDetR!$AT$12:$AT$264)</f>
        <v>69404978.11999999</v>
      </c>
      <c r="W31" s="13">
        <f>SUMIF(RevReqDetR!$B$12:$B$264,W$1,RevReqDetR!$AT$12:$AT$264)</f>
        <v>68688266.079999983</v>
      </c>
      <c r="X31" s="13">
        <f>SUMIF(RevReqDetR!$B$12:$B$264,X$1,RevReqDetR!$AT$12:$AT$264)</f>
        <v>67651268.059999987</v>
      </c>
      <c r="Y31" s="13">
        <f>SUMIF(RevReqDetR!$B$12:$B$264,Y$1,RevReqDetR!$AT$12:$AT$264)</f>
        <v>66493200.629999988</v>
      </c>
      <c r="Z31" s="13">
        <f>SUMIF(RevReqDetR!$B$12:$B$264,Z$1,RevReqDetR!$AT$12:$AT$264)</f>
        <v>70262866.859999999</v>
      </c>
      <c r="AA31" s="13">
        <f>SUMIF(RevReqDetR!$B$12:$B$264,AA$1,RevReqDetR!$AT$12:$AT$264)</f>
        <v>70100663.560000002</v>
      </c>
      <c r="AB31" s="13">
        <f>SUMIF(RevReqDetR!$B$12:$B$264,AB$1,RevReqDetR!$AT$12:$AT$264)</f>
        <v>69964637.030000001</v>
      </c>
      <c r="AC31" s="13">
        <f>SUMIF(RevReqDetR!$B$12:$B$264,AC$1,RevReqDetR!$AT$12:$AT$264)</f>
        <v>73055366.030000001</v>
      </c>
      <c r="AD31" s="13">
        <f>SUMIF(RevReqDetR!$B$12:$B$264,AD$1,RevReqDetR!$AT$12:$AT$264)</f>
        <v>73055366.030000001</v>
      </c>
      <c r="AE31" s="13">
        <f>SUMIF(RevReqDetR!$B$12:$B$264,AE$1,RevReqDetR!$AT$12:$AT$264)</f>
        <v>72927102.920000002</v>
      </c>
      <c r="AF31" s="13">
        <f>SUMIF(RevReqDetR!$B$12:$B$264,AF$1,RevReqDetR!$AT$12:$AT$264)</f>
        <v>72685734.269999996</v>
      </c>
      <c r="AG31" s="13">
        <f>SUMIF(RevReqDetR!$B$12:$B$264,AG$1,RevReqDetR!$AT$12:$AT$264)</f>
        <v>72231390.159999996</v>
      </c>
      <c r="AH31" s="13">
        <f>SUMIF(RevReqDetR!$B$12:$B$264,AH$1,RevReqDetR!$AT$12:$AT$264)</f>
        <v>71504439.599999994</v>
      </c>
      <c r="AI31" s="13">
        <f>SUMIF(RevReqDetR!$B$12:$B$264,AI$1,RevReqDetR!$AT$12:$AT$264)</f>
        <v>70868944.11999999</v>
      </c>
      <c r="AJ31" s="13">
        <f>SUMIF(RevReqDetR!$B$12:$B$264,AJ$1,RevReqDetR!$AT$12:$AT$264)</f>
        <v>70050447.849999994</v>
      </c>
      <c r="AK31" s="13">
        <f>SUMIF(RevReqDetR!$B$12:$B$264,AK$1,RevReqDetR!$AT$12:$AT$264)</f>
        <v>69313896.289999992</v>
      </c>
      <c r="AL31" s="13">
        <f>SUMIF(RevReqDetR!$B$12:$B$264,AL$1,RevReqDetR!$AT$12:$AT$264)</f>
        <v>68634654.239999995</v>
      </c>
      <c r="AM31" s="13">
        <f>SUMIF(RevReqDetR!$B$12:$B$264,AM$1,RevReqDetR!$AT$12:$AT$264)</f>
        <v>68212121.019999996</v>
      </c>
      <c r="AN31" s="13">
        <f>SUMIF(RevReqDetR!$B$12:$B$264,AN$1,RevReqDetR!$AT$12:$AT$264)</f>
        <v>68104209.769999996</v>
      </c>
      <c r="AO31" s="13">
        <f>SUMIF(RevReqDetR!$B$12:$B$264,AO$1,RevReqDetR!$AT$12:$AT$264)</f>
        <v>68104209.769999996</v>
      </c>
      <c r="AP31" s="13">
        <f>SUMIF(RevReqDetR!$B$12:$B$264,AP$1,RevReqDetR!$AT$12:$AT$264)</f>
        <v>68104209.769999996</v>
      </c>
      <c r="AQ31" s="13">
        <f>SUMIF(RevReqDetR!$B$12:$B$264,AQ$1,RevReqDetR!$AT$12:$AT$264)</f>
        <v>68104209.769999996</v>
      </c>
      <c r="AR31" s="13">
        <f>SUMIF(RevReqDetR!$B$12:$B$264,AR$1,RevReqDetR!$AT$12:$AT$264)</f>
        <v>68104209.769999996</v>
      </c>
      <c r="AS31" s="13">
        <f>SUMIF(RevReqDetR!$B$12:$B$264,AS$1,RevReqDetR!$AT$12:$AT$264)</f>
        <v>68104209.769999996</v>
      </c>
      <c r="AT31" s="13">
        <f>SUMIF(RevReqDetR!$B$12:$B$264,AT$1,RevReqDetR!$AT$12:$AT$264)</f>
        <v>67542492.159999996</v>
      </c>
      <c r="AU31" s="13">
        <f>SUMIF(RevReqDetR!$B$12:$B$264,AU$1,RevReqDetR!$AT$12:$AT$264)</f>
        <v>66762069.609999999</v>
      </c>
      <c r="AV31" s="13">
        <f>SUMIF(RevReqDetR!$B$12:$B$264,AV$1,RevReqDetR!$AT$12:$AT$264)</f>
        <v>65981398.530000001</v>
      </c>
      <c r="AW31" s="13">
        <f>SUMIF(RevReqDetR!$B$12:$B$264,AW$1,RevReqDetR!$AT$12:$AT$264)</f>
        <v>65269825.100000001</v>
      </c>
      <c r="AX31" s="13">
        <f>SUMIF(RevReqDetR!$B$12:$B$264,AX$1,RevReqDetR!$AT$12:$AT$264)</f>
        <v>64587804.780000001</v>
      </c>
      <c r="AY31" s="13">
        <f>SUMIF(RevReqDetR!$B$12:$B$264,AY$1,RevReqDetR!$AT$12:$AT$264)</f>
        <v>63919791.310000002</v>
      </c>
      <c r="AZ31" s="13">
        <f>SUMIF(RevReqDetR!$B$12:$B$264,AZ$1,RevReqDetR!$AT$12:$AT$264)</f>
        <v>63651137.890000001</v>
      </c>
      <c r="BA31" s="13">
        <f>SUMIF(RevReqDetR!$B$12:$B$264,BA$1,RevReqDetR!$AT$12:$AT$264)</f>
        <v>63542118.189999998</v>
      </c>
      <c r="BB31" s="13">
        <f>SUMIF(RevReqDetR!$B$12:$B$264,BB$1,RevReqDetR!$AT$12:$AT$264)</f>
        <v>63542118.189999998</v>
      </c>
      <c r="BC31" s="13">
        <f>SUMIF(RevReqDetR!$B$12:$B$264,BC$1,RevReqDetR!$AT$12:$AT$264)</f>
        <v>63542118.189999998</v>
      </c>
      <c r="BD31" s="13">
        <f>SUMIF(RevReqDetR!$B$12:$B$264,BD$1,RevReqDetR!$AT$12:$AT$264)</f>
        <v>63542118.189999998</v>
      </c>
      <c r="BE31" s="13">
        <f>SUMIF(RevReqDetR!$B$12:$B$264,BE$1,RevReqDetR!$AT$12:$AT$264)</f>
        <v>63542118.189999998</v>
      </c>
      <c r="BF31" s="13">
        <f>SUMIF(RevReqDetR!$B$12:$B$264,BF$1,RevReqDetR!$AT$12:$AT$264)</f>
        <v>62885742.519999996</v>
      </c>
      <c r="BG31" s="13">
        <f>SUMIF(RevReqDetR!$B$12:$B$264,BG$1,RevReqDetR!$AT$12:$AT$264)</f>
        <v>62177119.739999995</v>
      </c>
      <c r="BH31" s="13">
        <f>SUMIF(RevReqDetR!$B$12:$B$264,BH$1,RevReqDetR!$AT$12:$AT$264)</f>
        <v>61257908.469999991</v>
      </c>
      <c r="BI31" s="13">
        <f>SUMIF(RevReqDetR!$B$12:$B$264,BI$1,RevReqDetR!$AT$12:$AT$264)</f>
        <v>60435452.629999988</v>
      </c>
      <c r="BJ31" s="13">
        <f>SUMIF(RevReqDetR!$B$12:$B$264,BJ$1,RevReqDetR!$AT$12:$AT$264)</f>
        <v>59642007.399999991</v>
      </c>
      <c r="BK31" s="13">
        <f>SUMIF(RevReqDetR!$B$12:$B$264,BK$1,RevReqDetR!$AT$12:$AT$264)</f>
        <v>59146436.659999989</v>
      </c>
      <c r="BL31" s="13">
        <f>SUMIF(RevReqDetR!$B$12:$B$264,BL$1,RevReqDetR!$AT$12:$AT$264)</f>
        <v>58819831.419999987</v>
      </c>
      <c r="BM31" s="13">
        <f>SUMIF(RevReqDetR!$B$12:$B$264,BM$1,RevReqDetR!$AT$12:$AT$264)</f>
        <v>58819831.419999987</v>
      </c>
      <c r="BN31" s="13">
        <f>SUMIF(RevReqDetR!$B$12:$B$264,BN$1,RevReqDetR!$AT$12:$AT$264)</f>
        <v>58819831.419999987</v>
      </c>
      <c r="BO31" s="13">
        <f>SUMIF(RevReqDetR!$B$12:$B$264,BO$1,RevReqDetR!$AT$12:$AT$264)</f>
        <v>58819831.419999987</v>
      </c>
      <c r="BP31" s="13">
        <f>SUMIF(RevReqDetR!$B$12:$B$264,BP$1,RevReqDetR!$AT$12:$AT$264)</f>
        <v>58819831.419999987</v>
      </c>
      <c r="BQ31" s="13">
        <f>SUMIF(RevReqDetR!$B$12:$B$264,BQ$1,RevReqDetR!$AT$12:$AT$264)</f>
        <v>58796259.709999986</v>
      </c>
      <c r="BR31" s="13">
        <f>SUMIF(RevReqDetR!$B$12:$B$264,BR$1,RevReqDetR!$AT$12:$AT$264)</f>
        <v>58085441.459999986</v>
      </c>
      <c r="BS31" s="13">
        <f>SUMIF(RevReqDetR!$B$12:$B$264,BS$1,RevReqDetR!$AT$12:$AT$264)</f>
        <v>57008236.469999984</v>
      </c>
      <c r="BT31" s="13">
        <f>SUMIF(RevReqDetR!$B$12:$B$264,BT$1,RevReqDetR!$AT$12:$AT$264)</f>
        <v>56383081.039999984</v>
      </c>
      <c r="BU31" s="13">
        <f>SUMIF(RevReqDetR!$B$12:$B$264,BU$1,RevReqDetR!$AT$12:$AT$264)</f>
        <v>55539650.109999985</v>
      </c>
      <c r="BV31" s="13">
        <f>SUMIF(RevReqDetR!$B$12:$B$264,BV$1,RevReqDetR!$AT$12:$AT$264)</f>
        <v>54584806.669999987</v>
      </c>
      <c r="BW31" s="13">
        <f>SUMIF(RevReqDetR!$B$12:$B$264,BW$1,RevReqDetR!$AT$12:$AT$264)</f>
        <v>53850059.909999989</v>
      </c>
      <c r="BX31" s="13">
        <f>SUMIF(RevReqDetR!$B$12:$B$264,BX$1,RevReqDetR!$AT$12:$AT$264)</f>
        <v>53443406.159999989</v>
      </c>
      <c r="BY31" s="13">
        <f>SUMIF(RevReqDetR!$B$12:$B$264,BY$1,RevReqDetR!$AT$12:$AT$264)</f>
        <v>53360129.36999999</v>
      </c>
      <c r="BZ31" s="13">
        <f>SUMIF(RevReqDetR!$B$12:$B$264,BZ$1,RevReqDetR!$AT$12:$AT$264)</f>
        <v>53360129.36999999</v>
      </c>
      <c r="CA31" s="13">
        <f>SUMIF(RevReqDetR!$B$12:$B$264,CA$1,RevReqDetR!$AT$12:$AT$264)</f>
        <v>53360129.36999999</v>
      </c>
      <c r="CB31" s="13">
        <f>SUMIF(RevReqDetR!$B$12:$B$264,CB$1,RevReqDetR!$AT$12:$AT$264)</f>
        <v>53279218.209999993</v>
      </c>
      <c r="CC31" s="13">
        <f>SUMIF(RevReqDetR!$B$12:$B$264,CC$1,RevReqDetR!$AT$12:$AT$264)</f>
        <v>52667535.739999995</v>
      </c>
      <c r="CD31" s="13">
        <f>SUMIF(RevReqDetR!$B$12:$B$264,CD$1,RevReqDetR!$AT$12:$AT$264)</f>
        <v>51879125.829999998</v>
      </c>
      <c r="CE31" s="13">
        <f>SUMIF(RevReqDetR!$B$12:$B$264,CE$1,RevReqDetR!$AT$12:$AT$264)</f>
        <v>51195711.030000001</v>
      </c>
      <c r="CF31" s="13">
        <f>SUMIF(RevReqDetR!$B$12:$B$264,CF$1,RevReqDetR!$AT$12:$AT$264)</f>
        <v>50244399.32</v>
      </c>
      <c r="CG31" s="13">
        <f>SUMIF(RevReqDetR!$B$12:$B$264,CG$1,RevReqDetR!$AT$12:$AT$264)</f>
        <v>48905276.329999998</v>
      </c>
      <c r="CH31" s="13">
        <f>SUMIF(RevReqDetR!$B$12:$B$264,CH$1,RevReqDetR!$AT$12:$AT$264)</f>
        <v>48004179.420000002</v>
      </c>
      <c r="CI31" s="13">
        <f>SUMIF(RevReqDetR!$B$12:$B$264,CI$1,RevReqDetR!$AT$12:$AT$264)</f>
        <v>47431583.030000001</v>
      </c>
      <c r="CJ31" s="13">
        <f>SUMIF(RevReqDetR!$B$12:$B$264,CJ$1,RevReqDetR!$AT$12:$AT$264)</f>
        <v>47023389.140000001</v>
      </c>
      <c r="CK31" s="13">
        <f>SUMIF(RevReqDetR!$B$12:$B$264,CK$1,RevReqDetR!$AT$12:$AT$264)</f>
        <v>46834369.630000003</v>
      </c>
      <c r="CL31" s="13">
        <f>SUMIF(RevReqDetR!$B$12:$B$264,CL$1,RevReqDetR!$AT$12:$AT$264)</f>
        <v>46834369.630000003</v>
      </c>
      <c r="CM31" s="13">
        <f>SUMIF(RevReqDetR!$B$12:$B$264,CM$1,RevReqDetR!$AT$12:$AT$264)</f>
        <v>46834369.630000003</v>
      </c>
      <c r="CN31" s="13">
        <f>SUMIF(RevReqDetR!$B$12:$B$264,CN$1,RevReqDetR!$AT$12:$AT$264)</f>
        <v>46636527.910000004</v>
      </c>
      <c r="CO31" s="13">
        <f>SUMIF(RevReqDetR!$B$12:$B$264,CO$1,RevReqDetR!$AT$12:$AT$264)</f>
        <v>46282476.420000002</v>
      </c>
      <c r="CP31" s="13">
        <f>SUMIF(RevReqDetR!$B$12:$B$264,CP$1,RevReqDetR!$AT$12:$AT$264)</f>
        <v>45619924.800000004</v>
      </c>
      <c r="CQ31" s="13">
        <f>SUMIF(RevReqDetR!$B$12:$B$264,CQ$1,RevReqDetR!$AT$12:$AT$264)</f>
        <v>44869140.440000005</v>
      </c>
      <c r="CR31" s="13">
        <f>SUMIF(RevReqDetR!$B$12:$B$264,CR$1,RevReqDetR!$AT$12:$AT$264)</f>
        <v>43937875.110000007</v>
      </c>
      <c r="CS31" s="13">
        <f>SUMIF(RevReqDetR!$B$12:$B$264,CS$1,RevReqDetR!$AT$12:$AT$264)</f>
        <v>43063781.720000006</v>
      </c>
      <c r="CT31" s="13">
        <f>SUMIF(RevReqDetR!$B$12:$B$264,CT$1,RevReqDetR!$AT$12:$AT$264)</f>
        <v>42218488.080000006</v>
      </c>
      <c r="CU31" s="13">
        <f>SUMIF(RevReqDetR!$B$12:$B$264,CU$1,RevReqDetR!$AT$12:$AT$264)</f>
        <v>41611370.210000008</v>
      </c>
      <c r="CV31" s="13">
        <f>SUMIF(RevReqDetR!$B$12:$B$264,CV$1,RevReqDetR!$AT$12:$AT$264)</f>
        <v>41218420.930000007</v>
      </c>
      <c r="CW31" s="13">
        <f>SUMIF(RevReqDetR!$B$12:$B$264,CW$1,RevReqDetR!$AT$12:$AT$264)</f>
        <v>41046199.370000005</v>
      </c>
      <c r="CX31" s="13">
        <f>SUMIF(RevReqDetR!$B$12:$B$264,CX$1,RevReqDetR!$AT$12:$AT$264)</f>
        <v>41035949.430000007</v>
      </c>
      <c r="CY31" s="13">
        <f>SUMIF(RevReqDetR!$B$12:$B$264,CY$1,RevReqDetR!$AT$12:$AT$264)</f>
        <v>40745681.440000005</v>
      </c>
      <c r="CZ31" s="13">
        <f>SUMIF(RevReqDetR!$B$12:$B$264,CZ$1,RevReqDetR!$AT$12:$AT$264)</f>
        <v>40596832.590000004</v>
      </c>
      <c r="DA31" s="13">
        <f>SUMIF(RevReqDetR!$B$12:$B$264,DA$1,RevReqDetR!$AT$12:$AT$264)</f>
        <v>40210576.410000004</v>
      </c>
      <c r="DB31" s="13">
        <f>SUMIF(RevReqDetR!$B$12:$B$264,DB$1,RevReqDetR!$AT$12:$AT$264)</f>
        <v>39510331.860000007</v>
      </c>
      <c r="DC31" s="13">
        <f>SUMIF(RevReqDetR!$B$12:$B$264,DC$1,RevReqDetR!$AT$12:$AT$264)</f>
        <v>38759840.390000008</v>
      </c>
      <c r="DD31" s="13">
        <f>SUMIF(RevReqDetR!$B$12:$B$264,DD$1,RevReqDetR!$AT$12:$AT$264)</f>
        <v>37836343.070000008</v>
      </c>
      <c r="DE31" s="13">
        <f>SUMIF(RevReqDetR!$B$12:$B$264,DE$1,RevReqDetR!$AT$12:$AT$264)</f>
        <v>36147980.370000005</v>
      </c>
      <c r="DF31" s="13">
        <f>SUMIF(RevReqDetR!$B$12:$B$264,DF$1,RevReqDetR!$AT$12:$AT$264)</f>
        <v>35435061.230000004</v>
      </c>
      <c r="DG31" s="13">
        <f>SUMIF(RevReqDetR!$B$12:$B$264,DG$1,RevReqDetR!$AT$12:$AT$264)</f>
        <v>35007451.540000007</v>
      </c>
      <c r="DH31" s="13">
        <f>SUMIF(RevReqDetR!$B$12:$B$264,DH$1,RevReqDetR!$AT$12:$AT$264)</f>
        <v>34659630.260000005</v>
      </c>
      <c r="DI31" s="13">
        <f>SUMIF(RevReqDetR!$B$12:$B$264,DI$1,RevReqDetR!$AT$12:$AT$264)</f>
        <v>34522038.080000006</v>
      </c>
      <c r="DJ31" s="13">
        <f>SUMIF(RevReqDetR!$B$12:$B$264,DJ$1,RevReqDetR!$AT$12:$AT$264)</f>
        <v>34387908.400000006</v>
      </c>
      <c r="DK31" s="13">
        <f>SUMIF(RevReqDetR!$B$12:$B$264,DK$1,RevReqDetR!$AT$12:$AT$264)</f>
        <v>34064485.570000008</v>
      </c>
      <c r="DL31" s="13">
        <f>SUMIF(RevReqDetR!$B$12:$B$264,DL$1,RevReqDetR!$AT$12:$AT$264)</f>
        <v>33795792.31000001</v>
      </c>
      <c r="DM31" s="13">
        <f>SUMIF(RevReqDetR!$B$12:$B$264,DM$1,RevReqDetR!$AT$12:$AT$264)</f>
        <v>33332241.40000001</v>
      </c>
      <c r="DN31" s="13">
        <f>SUMIF(RevReqDetR!$B$12:$B$264,DN$1,RevReqDetR!$AT$12:$AT$264)</f>
        <v>32619553.000000011</v>
      </c>
      <c r="DO31" s="13">
        <f>SUMIF(RevReqDetR!$B$12:$B$264,DO$1,RevReqDetR!$AT$12:$AT$264)</f>
        <v>31754842.04000001</v>
      </c>
      <c r="DP31" s="13">
        <f>SUMIF(RevReqDetR!$B$12:$B$264,DP$1,RevReqDetR!$AT$12:$AT$264)</f>
        <v>30812122.24000001</v>
      </c>
      <c r="DQ31" s="13">
        <f>SUMIF(RevReqDetR!$B$12:$B$264,DQ$1,RevReqDetR!$AT$12:$AT$264)</f>
        <v>29863878.780000009</v>
      </c>
      <c r="DR31" s="13">
        <f>SUMIF(RevReqDetR!$B$12:$B$264,DR$1,RevReqDetR!$AT$12:$AT$264)</f>
        <v>28803655.040000007</v>
      </c>
      <c r="DS31" s="13">
        <f>SUMIF(RevReqDetR!$B$12:$B$264,DS$1,RevReqDetR!$AT$12:$AT$264)</f>
        <v>28151850.830000006</v>
      </c>
      <c r="DT31" s="13">
        <f>SUMIF(RevReqDetR!$B$12:$B$264,DT$1,RevReqDetR!$AT$12:$AT$264)</f>
        <v>27834748.230000004</v>
      </c>
      <c r="DU31" s="13">
        <f>SUMIF(RevReqDetR!$B$12:$B$264,DU$1,RevReqDetR!$AT$12:$AT$264)</f>
        <v>26959890.540000003</v>
      </c>
      <c r="DV31" s="13">
        <f>SUMIF(RevReqDetR!$B$12:$B$264,DV$1,RevReqDetR!$AT$12:$AT$264)</f>
        <v>26722366.040000003</v>
      </c>
      <c r="DW31" s="13">
        <f>SUMIF(RevReqDetR!$B$12:$B$264,DW$1,RevReqDetR!$AT$12:$AT$264)</f>
        <v>26501367.040000003</v>
      </c>
      <c r="DX31" s="13">
        <f>SUMIF(RevReqDetR!$B$12:$B$264,DX$1,RevReqDetR!$AT$12:$AT$264)</f>
        <v>26206789.630000003</v>
      </c>
      <c r="DY31" s="13">
        <f>SUMIF(RevReqDetR!$B$12:$B$264,DY$1,RevReqDetR!$AT$12:$AT$264)</f>
        <v>25808390.460000001</v>
      </c>
      <c r="DZ31" s="13">
        <f>SUMIF(RevReqDetR!$B$12:$B$264,DZ$1,RevReqDetR!$AT$12:$AT$264)</f>
        <v>25143568.930000007</v>
      </c>
      <c r="EA31" s="13">
        <f>SUMIF(RevReqDetR!$B$12:$B$264,EA$1,RevReqDetR!$AT$12:$AT$264)</f>
        <v>24365691.879999999</v>
      </c>
      <c r="EB31" s="13">
        <f>SUMIF(RevReqDetR!$B$12:$B$264,EB$1,RevReqDetR!$AT$12:$AT$264)</f>
        <v>23388097.699999999</v>
      </c>
      <c r="EC31" s="13">
        <f>SUMIF(RevReqDetR!$B$12:$B$264,EC$1,RevReqDetR!$AT$12:$AT$264)</f>
        <v>22432281.560000002</v>
      </c>
      <c r="ED31" s="13">
        <f>SUMIF(RevReqDetR!$B$12:$B$264,ED$1,RevReqDetR!$AT$12:$AT$264)</f>
        <v>21501335.02</v>
      </c>
      <c r="EE31" s="13">
        <f>SUMIF(RevReqDetR!$B$12:$B$264,EE$1,RevReqDetR!$AT$12:$AT$264)</f>
        <v>20689400.629999999</v>
      </c>
      <c r="EF31" s="13">
        <f>SUMIF(RevReqDetR!$B$12:$B$264,EF$1,RevReqDetR!$AT$12:$AT$264)</f>
        <v>20033493.080000009</v>
      </c>
      <c r="EG31" s="13">
        <f>SUMIF(RevReqDetR!$B$12:$B$264,EG$1,RevReqDetR!$AT$12:$AT$264)</f>
        <v>19548547.580000009</v>
      </c>
      <c r="EH31" s="13">
        <f>SUMIF(RevReqDetR!$B$12:$B$264,EH$1,RevReqDetR!$AT$12:$AT$264)</f>
        <v>19339538.989999995</v>
      </c>
      <c r="EI31" s="13">
        <f>SUMIF(RevReqDetR!$B$12:$B$264,EI$1,RevReqDetR!$AT$12:$AT$264)</f>
        <v>19170835.970000006</v>
      </c>
      <c r="EJ31" s="13">
        <f>SUMIF(RevReqDetR!$B$12:$B$264,EJ$1,RevReqDetR!$AT$12:$AT$264)</f>
        <v>18915450.529999994</v>
      </c>
      <c r="EK31" s="13">
        <f>SUMIF(RevReqDetR!$B$12:$B$264,EK$1,RevReqDetR!$AT$12:$AT$264)</f>
        <v>18559076.43</v>
      </c>
      <c r="EL31" s="13">
        <f>SUMIF(RevReqDetR!$B$12:$B$264,EL$1,RevReqDetR!$AT$12:$AT$264)</f>
        <v>17989206.569999997</v>
      </c>
      <c r="EM31" s="13">
        <f>SUMIF(RevReqDetR!$B$12:$B$264,EM$1,RevReqDetR!$AT$12:$AT$264)</f>
        <v>17341592.099999998</v>
      </c>
      <c r="EN31" s="13">
        <f>SUMIF(RevReqDetR!$B$12:$B$264,EN$1,RevReqDetR!$AT$12:$AT$264)</f>
        <v>16546421.609999998</v>
      </c>
      <c r="EO31" s="13">
        <f>SUMIF(RevReqDetR!$B$12:$B$264,EO$1,RevReqDetR!$AT$12:$AT$264)</f>
        <v>15775464.700000001</v>
      </c>
      <c r="EP31" s="13">
        <f>SUMIF(RevReqDetR!$B$12:$B$264,EP$1,RevReqDetR!$AT$12:$AT$264)</f>
        <v>15019172.929999996</v>
      </c>
      <c r="EQ31" s="13">
        <f>SUMIF(RevReqDetR!$B$12:$B$264,EQ$1,RevReqDetR!$AT$12:$AT$264)</f>
        <v>14346446.34</v>
      </c>
      <c r="ER31" s="13">
        <f>SUMIF(RevReqDetR!$B$12:$B$264,ER$1,RevReqDetR!$AT$12:$AT$264)</f>
        <v>13791940.699999999</v>
      </c>
      <c r="ES31" s="13">
        <f>SUMIF(RevReqDetR!$B$12:$B$264,ES$1,RevReqDetR!$AT$12:$AT$264)</f>
        <v>13359606.390000002</v>
      </c>
      <c r="ET31" s="13">
        <f>SUMIF(RevReqDetR!$B$12:$B$264,ET$1,RevReqDetR!$AT$12:$AT$264)</f>
        <v>13128216.139999999</v>
      </c>
      <c r="EU31" s="13">
        <f>SUMIF(RevReqDetR!$B$12:$B$264,EU$1,RevReqDetR!$AT$12:$AT$264)</f>
        <v>12930491.230000002</v>
      </c>
      <c r="EV31" s="13">
        <f>SUMIF(RevReqDetR!$B$12:$B$264,EV$1,RevReqDetR!$AT$12:$AT$264)</f>
        <v>12656430.600000001</v>
      </c>
      <c r="EW31" s="13">
        <f>SUMIF(RevReqDetR!$B$12:$B$264,EW$1,RevReqDetR!$AT$12:$AT$264)</f>
        <v>12291482.620000001</v>
      </c>
      <c r="EX31" s="13">
        <f>SUMIF(RevReqDetR!$B$12:$B$264,EX$1,RevReqDetR!$AT$12:$AT$264)</f>
        <v>11743744.34</v>
      </c>
      <c r="EY31" s="13">
        <f>SUMIF(RevReqDetR!$B$12:$B$264,EY$1,RevReqDetR!$AT$12:$AT$264)</f>
        <v>11121564.179999998</v>
      </c>
      <c r="EZ31" s="13">
        <f>SUMIF(RevReqDetR!$B$12:$B$264,EZ$1,RevReqDetR!$AT$12:$AT$264)</f>
        <v>10371613.780000001</v>
      </c>
      <c r="FA31" s="13">
        <f>SUMIF(RevReqDetR!$B$12:$B$264,FA$1,RevReqDetR!$AT$12:$AT$264)</f>
        <v>9647834.879999999</v>
      </c>
      <c r="FB31" s="13">
        <f>SUMIF(RevReqDetR!$B$12:$B$264,FB$1,RevReqDetR!$AT$12:$AT$264)</f>
        <v>8938207.4199999981</v>
      </c>
      <c r="FC31" s="13">
        <f>SUMIF(RevReqDetR!$B$12:$B$264,FC$1,RevReqDetR!$AT$12:$AT$264)</f>
        <v>8287085.0199999996</v>
      </c>
      <c r="FD31" s="13">
        <f>SUMIF(RevReqDetR!$B$12:$B$264,FD$1,RevReqDetR!$AT$12:$AT$264)</f>
        <v>7741084.3399999999</v>
      </c>
      <c r="FE31" s="13">
        <f>SUMIF(RevReqDetR!$B$12:$B$264,FE$1,RevReqDetR!$AT$12:$AT$264)</f>
        <v>7317035.25</v>
      </c>
      <c r="FF31" s="13">
        <f>SUMIF(RevReqDetR!$B$12:$B$264,FF$1,RevReqDetR!$AT$12:$AT$264)</f>
        <v>7112764.9200000009</v>
      </c>
      <c r="FG31" s="13">
        <f>SUMIF(RevReqDetR!$B$12:$B$264,FG$1,RevReqDetR!$AT$12:$AT$264)</f>
        <v>6935051.5299999993</v>
      </c>
      <c r="FH31" s="13">
        <f>SUMIF(RevReqDetR!$B$12:$B$264,FH$1,RevReqDetR!$AT$12:$AT$264)</f>
        <v>6714127.959999999</v>
      </c>
      <c r="FI31" s="13">
        <f>SUMIF(RevReqDetR!$B$12:$B$264,FI$1,RevReqDetR!$AT$12:$AT$264)</f>
        <v>6450914.3699999992</v>
      </c>
      <c r="FJ31" s="13">
        <f>SUMIF(RevReqDetR!$B$12:$B$264,FJ$1,RevReqDetR!$AT$12:$AT$264)</f>
        <v>6055588.8600000003</v>
      </c>
      <c r="FK31" s="13">
        <f>SUMIF(RevReqDetR!$B$12:$B$264,FK$1,RevReqDetR!$AT$12:$AT$264)</f>
        <v>5606253.3300000001</v>
      </c>
      <c r="FL31" s="13">
        <f>SUMIF(RevReqDetR!$B$12:$B$264,FL$1,RevReqDetR!$AT$12:$AT$264)</f>
        <v>5057757.709999999</v>
      </c>
      <c r="FM31" s="13">
        <f>SUMIF(RevReqDetR!$B$12:$B$264,FM$1,RevReqDetR!$AT$12:$AT$264)</f>
        <v>4519383.96</v>
      </c>
      <c r="FN31" s="13">
        <f>SUMIF(RevReqDetR!$B$12:$B$264,FN$1,RevReqDetR!$AT$12:$AT$264)</f>
        <v>3984695.84</v>
      </c>
      <c r="FO31" s="13">
        <f>SUMIF(RevReqDetR!$B$12:$B$264,FO$1,RevReqDetR!$AT$12:$AT$264)</f>
        <v>3499562.3500000006</v>
      </c>
      <c r="FP31" s="13">
        <f>SUMIF(RevReqDetR!$B$12:$B$264,FP$1,RevReqDetR!$AT$12:$AT$264)</f>
        <v>3086887.3600000003</v>
      </c>
      <c r="FQ31" s="13">
        <f>SUMIF(RevReqDetR!$B$12:$B$264,FQ$1,RevReqDetR!$AT$12:$AT$264)</f>
        <v>2753991.69</v>
      </c>
      <c r="FR31" s="13">
        <f>SUMIF(RevReqDetR!$B$12:$B$264,FR$1,RevReqDetR!$AT$12:$AT$264)</f>
        <v>2545313.9700000002</v>
      </c>
      <c r="FS31" s="13">
        <f>SUMIF(RevReqDetR!$B$12:$B$264,FS$1,RevReqDetR!$AT$12:$AT$264)</f>
        <v>2357504.2600000002</v>
      </c>
      <c r="FT31" s="13">
        <f>SUMIF(RevReqDetR!$B$12:$B$264,FT$1,RevReqDetR!$AT$12:$AT$264)</f>
        <v>2123189.0700000003</v>
      </c>
      <c r="FU31" s="13">
        <f>SUMIF(RevReqDetR!$B$12:$B$264,FU$1,RevReqDetR!$AT$12:$AT$264)</f>
        <v>1844546.19</v>
      </c>
      <c r="FV31" s="13">
        <f>SUMIF(RevReqDetR!$B$12:$B$264,FV$1,RevReqDetR!$AT$12:$AT$264)</f>
        <v>1440298.56</v>
      </c>
      <c r="FW31" s="13">
        <f>SUMIF(RevReqDetR!$B$12:$B$264,FW$1,RevReqDetR!$AT$12:$AT$264)</f>
        <v>1006748.0199999999</v>
      </c>
      <c r="FX31" s="13">
        <f>SUMIF(RevReqDetR!$B$12:$B$264,FX$1,RevReqDetR!$AT$12:$AT$264)</f>
        <v>805700.62</v>
      </c>
      <c r="FY31" s="13">
        <f>SUMIF(RevReqDetR!$B$12:$B$264,FY$1,RevReqDetR!$AT$12:$AT$264)</f>
        <v>657815.72999999986</v>
      </c>
      <c r="FZ31" s="13">
        <f>SUMIF(RevReqDetR!$B$12:$B$264,FZ$1,RevReqDetR!$AT$12:$AT$264)</f>
        <v>560277.51</v>
      </c>
      <c r="GA31" s="13">
        <f>SUMIF(RevReqDetR!$B$12:$B$264,GA$1,RevReqDetR!$AT$12:$AT$264)</f>
        <v>476639.72</v>
      </c>
      <c r="GB31" s="13">
        <f>SUMIF(RevReqDetR!$B$12:$B$264,GB$1,RevReqDetR!$AT$12:$AT$264)</f>
        <v>404102.58999999997</v>
      </c>
      <c r="GC31" s="13">
        <f>SUMIF(RevReqDetR!$B$12:$B$264,GC$1,RevReqDetR!$AT$12:$AT$264)</f>
        <v>343718.89999999997</v>
      </c>
      <c r="GD31" s="13">
        <f>SUMIF(RevReqDetR!$B$12:$B$264,GD$1,RevReqDetR!$AT$12:$AT$264)</f>
        <v>311890.21999999997</v>
      </c>
      <c r="GE31" s="13">
        <f>SUMIF(RevReqDetR!$B$12:$B$264,GE$1,RevReqDetR!$AT$12:$AT$264)</f>
        <v>300052.78999999998</v>
      </c>
      <c r="GF31" s="13">
        <f>SUMIF(RevReqDetR!$B$12:$B$264,GF$1,RevReqDetR!$AT$12:$AT$264)</f>
        <v>284780.77</v>
      </c>
      <c r="GG31" s="13">
        <f>SUMIF(RevReqDetR!$B$12:$B$264,GG$1,RevReqDetR!$AT$12:$AT$264)</f>
        <v>263192.36</v>
      </c>
      <c r="GH31" s="13">
        <f>SUMIF(RevReqDetR!$B$12:$B$264,GH$1,RevReqDetR!$AT$12:$AT$264)</f>
        <v>230004.07</v>
      </c>
      <c r="GI31" s="13">
        <f>SUMIF(RevReqDetR!$B$12:$B$264,GI$1,RevReqDetR!$AT$12:$AT$264)</f>
        <v>190333.52000000002</v>
      </c>
      <c r="GJ31" s="13">
        <f>SUMIF(RevReqDetR!$B$12:$B$264,GJ$1,RevReqDetR!$AT$12:$AT$264)</f>
        <v>0</v>
      </c>
      <c r="GK31" s="13">
        <f>SUMIF(RevReqDetR!$B$12:$B$264,GK$1,RevReqDetR!$AT$12:$AT$264)</f>
        <v>0</v>
      </c>
      <c r="GL31" s="13">
        <f>SUMIF(RevReqDetR!$B$12:$B$264,GL$1,RevReqDetR!$AT$12:$AT$264)</f>
        <v>0</v>
      </c>
      <c r="GM31" s="13">
        <f>SUMIF(RevReqDetR!$B$12:$B$264,GM$1,RevReqDetR!$AT$12:$AT$264)</f>
        <v>0</v>
      </c>
      <c r="GN31" s="13">
        <f>SUMIF(RevReqDetR!$B$12:$B$264,GN$1,RevReqDetR!$AT$12:$AT$264)</f>
        <v>0</v>
      </c>
      <c r="GO31" s="13">
        <f>SUMIF(RevReqDetR!$B$12:$B$264,GO$1,RevReqDetR!$AT$12:$AT$264)</f>
        <v>0</v>
      </c>
      <c r="GP31" s="13">
        <f>SUMIF(RevReqDetR!$B$12:$B$264,GP$1,RevReqDetR!$AT$12:$AT$264)</f>
        <v>0</v>
      </c>
      <c r="GQ31" s="13">
        <f>SUMIF(RevReqDetR!$B$12:$B$264,GQ$1,RevReqDetR!$AT$12:$AT$264)</f>
        <v>0</v>
      </c>
      <c r="GR31" s="13">
        <f>SUMIF(RevReqDetR!$B$12:$B$264,GR$1,RevReqDetR!$AT$12:$AT$264)</f>
        <v>0</v>
      </c>
      <c r="GS31" s="13">
        <f>SUMIF(RevReqDetR!$B$12:$B$264,GS$1,RevReqDetR!$AT$12:$AT$264)</f>
        <v>0</v>
      </c>
      <c r="GT31" s="13">
        <f>SUMIF(RevReqDetR!$B$12:$B$264,GT$1,RevReqDetR!$AT$12:$AT$264)</f>
        <v>0</v>
      </c>
      <c r="GU31" s="13">
        <f>SUMIF(RevReqDetR!$B$12:$B$264,GU$1,RevReqDetR!$AT$12:$AT$264)</f>
        <v>0</v>
      </c>
      <c r="GV31" s="13">
        <f>SUMIF(RevReqDetR!$B$12:$B$264,GV$1,RevReqDetR!$AT$12:$AT$264)</f>
        <v>0</v>
      </c>
      <c r="GW31" s="13">
        <f>SUMIF(RevReqDetR!$B$12:$B$264,GW$1,RevReqDetR!$AT$12:$AT$264)</f>
        <v>0</v>
      </c>
      <c r="GX31" s="13">
        <f>SUMIF(RevReqDetR!$B$12:$B$264,GX$1,RevReqDetR!$AT$12:$AT$264)</f>
        <v>0</v>
      </c>
      <c r="GY31" s="13">
        <f>SUMIF(RevReqDetR!$B$12:$B$264,GY$1,RevReqDetR!$AT$12:$AT$264)</f>
        <v>0</v>
      </c>
      <c r="GZ31" s="13">
        <f>SUMIF(RevReqDetR!$B$12:$B$264,GZ$1,RevReqDetR!$AT$12:$AT$264)</f>
        <v>0</v>
      </c>
      <c r="HA31" s="13">
        <f>SUMIF(RevReqDetR!$B$12:$B$264,HA$1,RevReqDetR!$AT$12:$AT$264)</f>
        <v>0</v>
      </c>
      <c r="HB31" s="13">
        <f>SUMIF(RevReqDetR!$B$12:$B$264,HB$1,RevReqDetR!$AT$12:$AT$264)</f>
        <v>0</v>
      </c>
      <c r="HC31" s="13">
        <f>SUMIF(RevReqDetR!$B$12:$B$264,HC$1,RevReqDetR!$AT$12:$AT$264)</f>
        <v>0</v>
      </c>
      <c r="HD31" s="13">
        <f>SUMIF(RevReqDetR!$B$12:$B$264,HD$1,RevReqDetR!$AT$12:$AT$264)</f>
        <v>0</v>
      </c>
      <c r="HE31" s="13">
        <f>SUMIF(RevReqDetR!$B$12:$B$264,HE$1,RevReqDetR!$AT$12:$AT$264)</f>
        <v>0</v>
      </c>
      <c r="HF31" s="13">
        <f>SUMIF(RevReqDetR!$B$12:$B$264,HF$1,RevReqDetR!$AT$12:$AT$264)</f>
        <v>0</v>
      </c>
      <c r="HG31" s="13">
        <f>SUMIF(RevReqDetR!$B$12:$B$264,HG$1,RevReqDetR!$AT$12:$AT$264)</f>
        <v>0</v>
      </c>
      <c r="HH31" s="13">
        <f>SUMIF(RevReqDetR!$B$12:$B$264,HH$1,RevReqDetR!$AT$12:$AT$264)</f>
        <v>0</v>
      </c>
      <c r="HI31" s="13">
        <f>SUMIF(RevReqDetR!$B$12:$B$264,HI$1,RevReqDetR!$AT$12:$AT$264)</f>
        <v>0</v>
      </c>
      <c r="HJ31" s="13">
        <f>SUMIF(RevReqDetR!$B$12:$B$264,HJ$1,RevReqDetR!$AT$12:$AT$264)</f>
        <v>0</v>
      </c>
      <c r="HK31" s="13">
        <f>SUMIF(RevReqDetR!$B$12:$B$264,HK$1,RevReqDetR!$AT$12:$AT$264)</f>
        <v>0</v>
      </c>
      <c r="HL31" s="13">
        <f>SUMIF(RevReqDetR!$B$12:$B$264,HL$1,RevReqDetR!$AT$12:$AT$264)</f>
        <v>0</v>
      </c>
      <c r="HM31" s="13">
        <f>SUMIF(RevReqDetR!$B$12:$B$264,HM$1,RevReqDetR!$AT$12:$AT$264)</f>
        <v>0</v>
      </c>
      <c r="HN31" s="13">
        <f>SUMIF(RevReqDetR!$B$12:$B$264,HN$1,RevReqDetR!$AT$12:$AT$264)</f>
        <v>0</v>
      </c>
      <c r="HO31" s="13">
        <f>SUMIF(RevReqDetR!$B$12:$B$264,HO$1,RevReqDetR!$AT$12:$AT$264)</f>
        <v>0</v>
      </c>
      <c r="HP31" s="13">
        <f>SUMIF(RevReqDetR!$B$12:$B$264,HP$1,RevReqDetR!$AT$12:$AT$264)</f>
        <v>0</v>
      </c>
      <c r="HQ31" s="13">
        <f>SUMIF(RevReqDetR!$B$12:$B$264,HQ$1,RevReqDetR!$AT$12:$AT$264)</f>
        <v>0</v>
      </c>
      <c r="HR31" s="13">
        <f>SUMIF(RevReqDetR!$B$12:$B$264,HR$1,RevReqDetR!$AT$12:$AT$264)</f>
        <v>0</v>
      </c>
      <c r="HS31" s="13">
        <f>SUMIF(RevReqDetR!$B$12:$B$264,HS$1,RevReqDetR!$AT$12:$AT$264)</f>
        <v>0</v>
      </c>
      <c r="HT31" s="13">
        <f>SUMIF(RevReqDetR!$B$12:$B$264,HT$1,RevReqDetR!$AT$12:$AT$264)</f>
        <v>0</v>
      </c>
      <c r="HU31" s="13">
        <f>SUMIF(RevReqDetR!$B$12:$B$264,HU$1,RevReqDetR!$AT$12:$AT$264)</f>
        <v>0</v>
      </c>
      <c r="HV31" s="13">
        <f>SUMIF(RevReqDetR!$B$12:$B$264,HV$1,RevReqDetR!$AT$12:$AT$264)</f>
        <v>0</v>
      </c>
      <c r="HW31" s="13">
        <f>SUMIF(RevReqDetR!$B$12:$B$264,HW$1,RevReqDetR!$AT$12:$AT$264)</f>
        <v>0</v>
      </c>
      <c r="HX31" s="3"/>
      <c r="HY31" s="3">
        <f t="array" ref="HY31">SUM(IF($D$45:$HX$45=HY$1,IF($D$46:$HX$46=12,($D31:$HX31))))</f>
        <v>0</v>
      </c>
      <c r="HZ31" s="3">
        <f t="array" ref="HZ31">SUM(IF($D$45:$HX$45=HZ$1,IF($D$46:$HX$46=12,($D31:$HX31))))</f>
        <v>0</v>
      </c>
      <c r="IA31" s="3">
        <f t="array" ref="IA31">SUM(IF($D$45:$HX$45=IA$1,IF($D$46:$HX$46=12,($D31:$HX31))))</f>
        <v>73055366.030000001</v>
      </c>
      <c r="IB31" s="3">
        <f t="array" ref="IB31">SUM(IF($D$45:$HX$45=IB$1,IF($D$46:$HX$46=12,($D31:$HX31))))</f>
        <v>68104209.769999996</v>
      </c>
      <c r="IC31" s="3">
        <f t="array" ref="IC31">SUM(IF($D$45:$HX$45=IC$1,IF($D$46:$HX$46=12,($D31:$HX31))))</f>
        <v>63542118.189999998</v>
      </c>
      <c r="ID31" s="3">
        <f t="array" ref="ID31">SUM(IF($D$45:$HX$45=ID$1,IF($D$46:$HX$46=12,($D31:$HX31))))</f>
        <v>58819831.419999987</v>
      </c>
      <c r="IE31" s="3">
        <f t="array" ref="IE31">SUM(IF($D$45:$HX$45=IE$1,IF($D$46:$HX$46=12,($D31:$HX31))))</f>
        <v>53360129.36999999</v>
      </c>
      <c r="IF31" s="3">
        <f t="array" ref="IF31">SUM(IF($D$45:$HX$45=IF$1,IF($D$46:$HX$46=12,($D31:$HX31))))</f>
        <v>46834369.630000003</v>
      </c>
      <c r="IG31" s="3">
        <f t="array" ref="IG31">SUM(IF($D$45:$HX$45=IG$1,IF($D$46:$HX$46=12,($D31:$HX31))))</f>
        <v>41046199.370000005</v>
      </c>
      <c r="IH31" s="3">
        <f t="array" ref="IH31">SUM(IF($D$45:$HX$45=IH$1,IF($D$46:$HX$46=12,($D31:$HX31))))</f>
        <v>34522038.080000006</v>
      </c>
      <c r="II31" s="3">
        <f t="array" ref="II31">SUM(IF($D$45:$HX$45=II$1,IF($D$46:$HX$46=12,($D31:$HX31))))</f>
        <v>26959890.540000003</v>
      </c>
      <c r="IJ31" s="3">
        <f t="array" ref="IJ31">SUM(IF($D$45:$HX$45=IJ$1,IF($D$46:$HX$46=12,($D31:$HX31))))</f>
        <v>19548547.580000009</v>
      </c>
      <c r="IK31" s="3">
        <f t="array" ref="IK31">SUM(IF($D$45:$HX$45=IK$1,IF($D$46:$HX$46=12,($D31:$HX31))))</f>
        <v>13359606.390000002</v>
      </c>
      <c r="IL31" s="3">
        <f t="array" ref="IL31">SUM(IF($D$45:$HX$45=IL$1,IF($D$46:$HX$46=12,($D31:$HX31))))</f>
        <v>7317035.25</v>
      </c>
      <c r="IM31" s="3">
        <f t="array" ref="IM31">SUM(IF($D$45:$HX$45=IM$1,IF($D$46:$HX$46=12,($D31:$HX31))))</f>
        <v>2753991.69</v>
      </c>
      <c r="IN31" s="3">
        <f t="array" ref="IN31">SUM(IF($D$45:$HX$45=IN$1,IF($D$46:$HX$46=12,($D31:$HX31))))</f>
        <v>343718.89999999997</v>
      </c>
      <c r="IO31" s="3">
        <f t="array" ref="IO31">SUM(IF($D$45:$HX$45=IO$1,IF($D$46:$HX$46=12,($D31:$HX31))))</f>
        <v>0</v>
      </c>
      <c r="IP31" s="3">
        <f t="array" ref="IP31">SUM(IF($D$45:$HX$45=IP$1,IF($D$46:$HX$46=12,($D31:$HX31))))</f>
        <v>0</v>
      </c>
      <c r="IQ31" s="3">
        <f t="array" ref="IQ31">SUM(IF($D$45:$HX$45=IQ$1,IF($D$46:$HX$46=12,($D31:$HX31))))</f>
        <v>0</v>
      </c>
      <c r="IR31" s="3">
        <f t="array" ref="IR31">SUM(IF($D$45:$HX$45=IR$1,IF($D$46:$HX$46=12,($D31:$HX31))))</f>
        <v>0</v>
      </c>
    </row>
    <row r="32" spans="1:252" ht="15" x14ac:dyDescent="0.35">
      <c r="B32" s="66" t="s">
        <v>208</v>
      </c>
      <c r="D32" s="3">
        <f>D30+D31</f>
        <v>0</v>
      </c>
      <c r="E32" s="3">
        <f t="shared" ref="E32:BP32" si="35">E30+E31</f>
        <v>0</v>
      </c>
      <c r="F32" s="3">
        <f t="shared" si="35"/>
        <v>0</v>
      </c>
      <c r="G32" s="3">
        <f t="shared" si="35"/>
        <v>0</v>
      </c>
      <c r="H32" s="3">
        <f t="shared" si="35"/>
        <v>0</v>
      </c>
      <c r="I32" s="3">
        <f t="shared" si="35"/>
        <v>0</v>
      </c>
      <c r="J32" s="3">
        <f t="shared" si="35"/>
        <v>0</v>
      </c>
      <c r="K32" s="3">
        <f t="shared" si="35"/>
        <v>0</v>
      </c>
      <c r="L32" s="3">
        <f t="shared" si="35"/>
        <v>0</v>
      </c>
      <c r="M32" s="3">
        <f t="shared" si="35"/>
        <v>0</v>
      </c>
      <c r="N32" s="3">
        <f t="shared" si="35"/>
        <v>0</v>
      </c>
      <c r="O32" s="3">
        <f t="shared" si="35"/>
        <v>0</v>
      </c>
      <c r="P32" s="3">
        <f t="shared" si="35"/>
        <v>0</v>
      </c>
      <c r="Q32" s="3">
        <f t="shared" si="35"/>
        <v>0</v>
      </c>
      <c r="R32" s="3">
        <f t="shared" si="35"/>
        <v>63570273.289999999</v>
      </c>
      <c r="S32" s="3">
        <f t="shared" si="35"/>
        <v>63796600.289999999</v>
      </c>
      <c r="T32" s="3">
        <f t="shared" si="35"/>
        <v>70221791.289999992</v>
      </c>
      <c r="U32" s="3">
        <f t="shared" si="35"/>
        <v>69990528.319999993</v>
      </c>
      <c r="V32" s="3">
        <f t="shared" si="35"/>
        <v>69404978.11999999</v>
      </c>
      <c r="W32" s="3">
        <f t="shared" si="35"/>
        <v>68688266.079999983</v>
      </c>
      <c r="X32" s="3">
        <f t="shared" si="35"/>
        <v>67651268.059999987</v>
      </c>
      <c r="Y32" s="3">
        <f t="shared" si="35"/>
        <v>66493200.629999988</v>
      </c>
      <c r="Z32" s="3">
        <f t="shared" si="35"/>
        <v>70262866.859999999</v>
      </c>
      <c r="AA32" s="3">
        <f t="shared" si="35"/>
        <v>70100663.560000002</v>
      </c>
      <c r="AB32" s="3">
        <f t="shared" si="35"/>
        <v>69964637.030000001</v>
      </c>
      <c r="AC32" s="3">
        <f t="shared" si="35"/>
        <v>73055366.030000001</v>
      </c>
      <c r="AD32" s="3">
        <f t="shared" si="35"/>
        <v>73055366.030000001</v>
      </c>
      <c r="AE32" s="3">
        <f t="shared" si="35"/>
        <v>72927102.920000002</v>
      </c>
      <c r="AF32" s="3">
        <f t="shared" si="35"/>
        <v>72685734.269999996</v>
      </c>
      <c r="AG32" s="3">
        <f t="shared" si="35"/>
        <v>72231390.159999996</v>
      </c>
      <c r="AH32" s="3">
        <f t="shared" si="35"/>
        <v>71504439.599999994</v>
      </c>
      <c r="AI32" s="3">
        <f t="shared" si="35"/>
        <v>70868944.11999999</v>
      </c>
      <c r="AJ32" s="3">
        <f t="shared" si="35"/>
        <v>70050447.849999994</v>
      </c>
      <c r="AK32" s="3">
        <f t="shared" si="35"/>
        <v>69313896.289999992</v>
      </c>
      <c r="AL32" s="3">
        <f t="shared" si="35"/>
        <v>68634654.239999995</v>
      </c>
      <c r="AM32" s="3">
        <f t="shared" si="35"/>
        <v>68212121.019999996</v>
      </c>
      <c r="AN32" s="3">
        <f t="shared" si="35"/>
        <v>68104209.769999996</v>
      </c>
      <c r="AO32" s="3">
        <f t="shared" si="35"/>
        <v>68104209.769999996</v>
      </c>
      <c r="AP32" s="3">
        <f t="shared" si="35"/>
        <v>68104209.769999996</v>
      </c>
      <c r="AQ32" s="3">
        <f t="shared" si="35"/>
        <v>68104209.769999996</v>
      </c>
      <c r="AR32" s="3">
        <f t="shared" si="35"/>
        <v>68104209.769999996</v>
      </c>
      <c r="AS32" s="3">
        <f t="shared" si="35"/>
        <v>68104209.769999996</v>
      </c>
      <c r="AT32" s="3">
        <f t="shared" si="35"/>
        <v>67542492.159999996</v>
      </c>
      <c r="AU32" s="3">
        <f t="shared" si="35"/>
        <v>66762069.609999999</v>
      </c>
      <c r="AV32" s="3">
        <f t="shared" si="35"/>
        <v>65981398.530000001</v>
      </c>
      <c r="AW32" s="3">
        <f t="shared" si="35"/>
        <v>65269825.100000001</v>
      </c>
      <c r="AX32" s="3">
        <f t="shared" si="35"/>
        <v>64587804.780000001</v>
      </c>
      <c r="AY32" s="3">
        <f t="shared" si="35"/>
        <v>63919791.310000002</v>
      </c>
      <c r="AZ32" s="3">
        <f t="shared" si="35"/>
        <v>63651137.890000001</v>
      </c>
      <c r="BA32" s="3">
        <f t="shared" si="35"/>
        <v>63542118.189999998</v>
      </c>
      <c r="BB32" s="3">
        <f t="shared" si="35"/>
        <v>63542118.189999998</v>
      </c>
      <c r="BC32" s="3">
        <f t="shared" si="35"/>
        <v>63542118.189999998</v>
      </c>
      <c r="BD32" s="3">
        <f t="shared" si="35"/>
        <v>63542118.189999998</v>
      </c>
      <c r="BE32" s="3">
        <f t="shared" si="35"/>
        <v>63542118.189999998</v>
      </c>
      <c r="BF32" s="3">
        <f t="shared" si="35"/>
        <v>62885742.519999996</v>
      </c>
      <c r="BG32" s="3">
        <f t="shared" si="35"/>
        <v>62177119.739999995</v>
      </c>
      <c r="BH32" s="3">
        <f t="shared" si="35"/>
        <v>61257908.469999991</v>
      </c>
      <c r="BI32" s="3">
        <f t="shared" si="35"/>
        <v>60435452.629999988</v>
      </c>
      <c r="BJ32" s="3">
        <f t="shared" si="35"/>
        <v>59642007.399999991</v>
      </c>
      <c r="BK32" s="3">
        <f t="shared" si="35"/>
        <v>59146436.659999989</v>
      </c>
      <c r="BL32" s="3">
        <f t="shared" si="35"/>
        <v>58819831.419999987</v>
      </c>
      <c r="BM32" s="3">
        <f t="shared" si="35"/>
        <v>58819831.419999987</v>
      </c>
      <c r="BN32" s="3">
        <f t="shared" si="35"/>
        <v>58819831.419999987</v>
      </c>
      <c r="BO32" s="3">
        <f t="shared" si="35"/>
        <v>58819831.419999987</v>
      </c>
      <c r="BP32" s="3">
        <f t="shared" si="35"/>
        <v>58819831.419999987</v>
      </c>
      <c r="BQ32" s="3">
        <f t="shared" ref="BQ32:EB32" si="36">BQ30+BQ31</f>
        <v>58796259.709999986</v>
      </c>
      <c r="BR32" s="3">
        <f t="shared" si="36"/>
        <v>58085441.459999986</v>
      </c>
      <c r="BS32" s="3">
        <f t="shared" si="36"/>
        <v>57008236.469999984</v>
      </c>
      <c r="BT32" s="3">
        <f t="shared" si="36"/>
        <v>56383081.039999984</v>
      </c>
      <c r="BU32" s="3">
        <f t="shared" si="36"/>
        <v>55539650.109999985</v>
      </c>
      <c r="BV32" s="3">
        <f t="shared" si="36"/>
        <v>54584806.669999987</v>
      </c>
      <c r="BW32" s="3">
        <f t="shared" si="36"/>
        <v>53850059.909999989</v>
      </c>
      <c r="BX32" s="3">
        <f t="shared" si="36"/>
        <v>53443406.159999989</v>
      </c>
      <c r="BY32" s="3">
        <f t="shared" si="36"/>
        <v>53360129.36999999</v>
      </c>
      <c r="BZ32" s="3">
        <f t="shared" si="36"/>
        <v>53360129.36999999</v>
      </c>
      <c r="CA32" s="3">
        <f t="shared" si="36"/>
        <v>53360129.36999999</v>
      </c>
      <c r="CB32" s="3">
        <f t="shared" si="36"/>
        <v>53279218.209999993</v>
      </c>
      <c r="CC32" s="3">
        <f t="shared" si="36"/>
        <v>52667535.739999995</v>
      </c>
      <c r="CD32" s="3">
        <f t="shared" si="36"/>
        <v>51879125.829999998</v>
      </c>
      <c r="CE32" s="3">
        <f t="shared" si="36"/>
        <v>51195711.030000001</v>
      </c>
      <c r="CF32" s="3">
        <f t="shared" si="36"/>
        <v>50244399.32</v>
      </c>
      <c r="CG32" s="3">
        <f t="shared" si="36"/>
        <v>48905276.329999998</v>
      </c>
      <c r="CH32" s="3">
        <f t="shared" si="36"/>
        <v>48004179.420000002</v>
      </c>
      <c r="CI32" s="3">
        <f t="shared" si="36"/>
        <v>47431583.030000001</v>
      </c>
      <c r="CJ32" s="3">
        <f t="shared" si="36"/>
        <v>47023389.140000001</v>
      </c>
      <c r="CK32" s="3">
        <f t="shared" si="36"/>
        <v>46834369.630000003</v>
      </c>
      <c r="CL32" s="3">
        <f t="shared" si="36"/>
        <v>46834369.630000003</v>
      </c>
      <c r="CM32" s="3">
        <f t="shared" si="36"/>
        <v>46834369.630000003</v>
      </c>
      <c r="CN32" s="3">
        <f t="shared" si="36"/>
        <v>46636527.910000004</v>
      </c>
      <c r="CO32" s="3">
        <f t="shared" si="36"/>
        <v>46282476.420000002</v>
      </c>
      <c r="CP32" s="3">
        <f t="shared" si="36"/>
        <v>45619924.800000004</v>
      </c>
      <c r="CQ32" s="3">
        <f t="shared" si="36"/>
        <v>44869140.440000005</v>
      </c>
      <c r="CR32" s="3">
        <f t="shared" si="36"/>
        <v>43937875.110000007</v>
      </c>
      <c r="CS32" s="3">
        <f t="shared" si="36"/>
        <v>43063781.720000006</v>
      </c>
      <c r="CT32" s="3">
        <f t="shared" si="36"/>
        <v>42218488.080000006</v>
      </c>
      <c r="CU32" s="3">
        <f t="shared" si="36"/>
        <v>41611370.210000008</v>
      </c>
      <c r="CV32" s="3">
        <f t="shared" si="36"/>
        <v>41218420.930000007</v>
      </c>
      <c r="CW32" s="3">
        <f t="shared" si="36"/>
        <v>41046199.370000005</v>
      </c>
      <c r="CX32" s="3">
        <f t="shared" si="36"/>
        <v>41035949.430000007</v>
      </c>
      <c r="CY32" s="3">
        <f t="shared" si="36"/>
        <v>40745681.440000005</v>
      </c>
      <c r="CZ32" s="3">
        <f t="shared" si="36"/>
        <v>40596832.590000004</v>
      </c>
      <c r="DA32" s="3">
        <f t="shared" si="36"/>
        <v>40210576.410000004</v>
      </c>
      <c r="DB32" s="3">
        <f t="shared" si="36"/>
        <v>39510331.860000007</v>
      </c>
      <c r="DC32" s="3">
        <f t="shared" si="36"/>
        <v>38759840.390000008</v>
      </c>
      <c r="DD32" s="3">
        <f t="shared" si="36"/>
        <v>37836343.070000008</v>
      </c>
      <c r="DE32" s="3">
        <f t="shared" si="36"/>
        <v>36147980.370000005</v>
      </c>
      <c r="DF32" s="3">
        <f t="shared" si="36"/>
        <v>35435061.230000004</v>
      </c>
      <c r="DG32" s="3">
        <f t="shared" si="36"/>
        <v>35007451.540000007</v>
      </c>
      <c r="DH32" s="3">
        <f t="shared" si="36"/>
        <v>34659630.260000005</v>
      </c>
      <c r="DI32" s="3">
        <f t="shared" si="36"/>
        <v>34522038.080000006</v>
      </c>
      <c r="DJ32" s="3">
        <f t="shared" si="36"/>
        <v>34387908.400000006</v>
      </c>
      <c r="DK32" s="3">
        <f t="shared" si="36"/>
        <v>34064485.570000008</v>
      </c>
      <c r="DL32" s="3">
        <f t="shared" si="36"/>
        <v>33795792.31000001</v>
      </c>
      <c r="DM32" s="3">
        <f t="shared" si="36"/>
        <v>33332241.40000001</v>
      </c>
      <c r="DN32" s="3">
        <f t="shared" si="36"/>
        <v>32619553.000000011</v>
      </c>
      <c r="DO32" s="3">
        <f t="shared" si="36"/>
        <v>31754842.04000001</v>
      </c>
      <c r="DP32" s="3">
        <f t="shared" si="36"/>
        <v>30812122.24000001</v>
      </c>
      <c r="DQ32" s="3">
        <f t="shared" si="36"/>
        <v>29863878.780000009</v>
      </c>
      <c r="DR32" s="3">
        <f t="shared" si="36"/>
        <v>28803655.040000007</v>
      </c>
      <c r="DS32" s="3">
        <f t="shared" si="36"/>
        <v>28151850.830000006</v>
      </c>
      <c r="DT32" s="3">
        <f t="shared" si="36"/>
        <v>27834748.230000004</v>
      </c>
      <c r="DU32" s="3">
        <f t="shared" si="36"/>
        <v>26959890.540000003</v>
      </c>
      <c r="DV32" s="3">
        <f t="shared" si="36"/>
        <v>26722366.040000003</v>
      </c>
      <c r="DW32" s="3">
        <f t="shared" si="36"/>
        <v>26501367.040000003</v>
      </c>
      <c r="DX32" s="3">
        <f t="shared" si="36"/>
        <v>26206789.630000003</v>
      </c>
      <c r="DY32" s="3">
        <f t="shared" si="36"/>
        <v>25808390.460000001</v>
      </c>
      <c r="DZ32" s="3">
        <f t="shared" si="36"/>
        <v>25143568.930000007</v>
      </c>
      <c r="EA32" s="3">
        <f t="shared" si="36"/>
        <v>24365691.879999999</v>
      </c>
      <c r="EB32" s="3">
        <f t="shared" si="36"/>
        <v>23388097.699999999</v>
      </c>
      <c r="EC32" s="3">
        <f t="shared" ref="EC32:GN32" si="37">EC30+EC31</f>
        <v>22432281.560000002</v>
      </c>
      <c r="ED32" s="3">
        <f t="shared" si="37"/>
        <v>21501335.02</v>
      </c>
      <c r="EE32" s="3">
        <f t="shared" si="37"/>
        <v>20689400.629999999</v>
      </c>
      <c r="EF32" s="3">
        <f t="shared" si="37"/>
        <v>20033493.080000009</v>
      </c>
      <c r="EG32" s="3">
        <f t="shared" si="37"/>
        <v>19548547.580000009</v>
      </c>
      <c r="EH32" s="3">
        <f t="shared" si="37"/>
        <v>19339538.989999995</v>
      </c>
      <c r="EI32" s="3">
        <f t="shared" si="37"/>
        <v>19170835.970000006</v>
      </c>
      <c r="EJ32" s="3">
        <f t="shared" si="37"/>
        <v>18915450.529999994</v>
      </c>
      <c r="EK32" s="3">
        <f t="shared" si="37"/>
        <v>18559076.43</v>
      </c>
      <c r="EL32" s="3">
        <f t="shared" si="37"/>
        <v>17989206.569999997</v>
      </c>
      <c r="EM32" s="3">
        <f t="shared" si="37"/>
        <v>17341592.099999998</v>
      </c>
      <c r="EN32" s="3">
        <f t="shared" si="37"/>
        <v>16546421.609999998</v>
      </c>
      <c r="EO32" s="3">
        <f t="shared" si="37"/>
        <v>15775464.700000001</v>
      </c>
      <c r="EP32" s="3">
        <f t="shared" si="37"/>
        <v>15019172.929999996</v>
      </c>
      <c r="EQ32" s="3">
        <f t="shared" si="37"/>
        <v>14346446.34</v>
      </c>
      <c r="ER32" s="3">
        <f t="shared" si="37"/>
        <v>13791940.699999999</v>
      </c>
      <c r="ES32" s="3">
        <f t="shared" si="37"/>
        <v>13359606.390000002</v>
      </c>
      <c r="ET32" s="3">
        <f t="shared" si="37"/>
        <v>13128216.139999999</v>
      </c>
      <c r="EU32" s="3">
        <f t="shared" si="37"/>
        <v>12930491.230000002</v>
      </c>
      <c r="EV32" s="3">
        <f t="shared" si="37"/>
        <v>12656430.600000001</v>
      </c>
      <c r="EW32" s="3">
        <f t="shared" si="37"/>
        <v>12291482.620000001</v>
      </c>
      <c r="EX32" s="3">
        <f t="shared" si="37"/>
        <v>11743744.34</v>
      </c>
      <c r="EY32" s="3">
        <f t="shared" si="37"/>
        <v>11121564.179999998</v>
      </c>
      <c r="EZ32" s="3">
        <f t="shared" si="37"/>
        <v>10371613.780000001</v>
      </c>
      <c r="FA32" s="3">
        <f t="shared" si="37"/>
        <v>9647834.879999999</v>
      </c>
      <c r="FB32" s="3">
        <f t="shared" si="37"/>
        <v>8938207.4199999981</v>
      </c>
      <c r="FC32" s="3">
        <f t="shared" si="37"/>
        <v>8287085.0199999996</v>
      </c>
      <c r="FD32" s="3">
        <f t="shared" si="37"/>
        <v>7741084.3399999999</v>
      </c>
      <c r="FE32" s="3">
        <f t="shared" si="37"/>
        <v>7317035.25</v>
      </c>
      <c r="FF32" s="3">
        <f t="shared" si="37"/>
        <v>7112764.9200000009</v>
      </c>
      <c r="FG32" s="3">
        <f t="shared" si="37"/>
        <v>6935051.5299999993</v>
      </c>
      <c r="FH32" s="3">
        <f t="shared" si="37"/>
        <v>6714127.959999999</v>
      </c>
      <c r="FI32" s="3">
        <f t="shared" si="37"/>
        <v>6450914.3699999992</v>
      </c>
      <c r="FJ32" s="3">
        <f t="shared" si="37"/>
        <v>6055588.8600000003</v>
      </c>
      <c r="FK32" s="3">
        <f t="shared" si="37"/>
        <v>5606253.3300000001</v>
      </c>
      <c r="FL32" s="3">
        <f t="shared" si="37"/>
        <v>5057757.709999999</v>
      </c>
      <c r="FM32" s="3">
        <f t="shared" si="37"/>
        <v>4519383.96</v>
      </c>
      <c r="FN32" s="3">
        <f t="shared" si="37"/>
        <v>3984695.84</v>
      </c>
      <c r="FO32" s="3">
        <f t="shared" si="37"/>
        <v>3499562.3500000006</v>
      </c>
      <c r="FP32" s="3">
        <f t="shared" si="37"/>
        <v>3086887.3600000003</v>
      </c>
      <c r="FQ32" s="3">
        <f t="shared" si="37"/>
        <v>2753991.69</v>
      </c>
      <c r="FR32" s="3">
        <f t="shared" si="37"/>
        <v>2545313.9700000002</v>
      </c>
      <c r="FS32" s="3">
        <f t="shared" si="37"/>
        <v>2357504.2600000002</v>
      </c>
      <c r="FT32" s="3">
        <f t="shared" si="37"/>
        <v>2123189.0700000003</v>
      </c>
      <c r="FU32" s="3">
        <f t="shared" si="37"/>
        <v>1844546.19</v>
      </c>
      <c r="FV32" s="3">
        <f t="shared" si="37"/>
        <v>1440298.56</v>
      </c>
      <c r="FW32" s="3">
        <f t="shared" si="37"/>
        <v>1006748.0199999999</v>
      </c>
      <c r="FX32" s="3">
        <f t="shared" si="37"/>
        <v>805700.62</v>
      </c>
      <c r="FY32" s="3">
        <f t="shared" si="37"/>
        <v>657815.72999999986</v>
      </c>
      <c r="FZ32" s="3">
        <f t="shared" si="37"/>
        <v>560277.51</v>
      </c>
      <c r="GA32" s="3">
        <f t="shared" si="37"/>
        <v>476639.72</v>
      </c>
      <c r="GB32" s="3">
        <f t="shared" si="37"/>
        <v>404102.58999999997</v>
      </c>
      <c r="GC32" s="3">
        <f t="shared" si="37"/>
        <v>343718.89999999997</v>
      </c>
      <c r="GD32" s="3">
        <f t="shared" si="37"/>
        <v>311890.21999999997</v>
      </c>
      <c r="GE32" s="3">
        <f t="shared" si="37"/>
        <v>300052.78999999998</v>
      </c>
      <c r="GF32" s="3">
        <f t="shared" si="37"/>
        <v>284780.77</v>
      </c>
      <c r="GG32" s="3">
        <f t="shared" si="37"/>
        <v>263192.36</v>
      </c>
      <c r="GH32" s="3">
        <f t="shared" si="37"/>
        <v>230004.07</v>
      </c>
      <c r="GI32" s="3">
        <f t="shared" si="37"/>
        <v>190333.52000000002</v>
      </c>
      <c r="GJ32" s="3">
        <f t="shared" si="37"/>
        <v>0</v>
      </c>
      <c r="GK32" s="3">
        <f t="shared" si="37"/>
        <v>0</v>
      </c>
      <c r="GL32" s="3">
        <f t="shared" si="37"/>
        <v>0</v>
      </c>
      <c r="GM32" s="3">
        <f t="shared" si="37"/>
        <v>0</v>
      </c>
      <c r="GN32" s="3">
        <f t="shared" si="37"/>
        <v>0</v>
      </c>
      <c r="GO32" s="3">
        <f t="shared" ref="GO32:HW32" si="38">GO30+GO31</f>
        <v>0</v>
      </c>
      <c r="GP32" s="3">
        <f t="shared" si="38"/>
        <v>0</v>
      </c>
      <c r="GQ32" s="3">
        <f t="shared" si="38"/>
        <v>0</v>
      </c>
      <c r="GR32" s="3">
        <f t="shared" si="38"/>
        <v>0</v>
      </c>
      <c r="GS32" s="3">
        <f t="shared" si="38"/>
        <v>0</v>
      </c>
      <c r="GT32" s="3">
        <f t="shared" si="38"/>
        <v>0</v>
      </c>
      <c r="GU32" s="3">
        <f t="shared" si="38"/>
        <v>0</v>
      </c>
      <c r="GV32" s="3">
        <f t="shared" si="38"/>
        <v>0</v>
      </c>
      <c r="GW32" s="3">
        <f t="shared" si="38"/>
        <v>0</v>
      </c>
      <c r="GX32" s="3">
        <f t="shared" si="38"/>
        <v>0</v>
      </c>
      <c r="GY32" s="3">
        <f t="shared" si="38"/>
        <v>0</v>
      </c>
      <c r="GZ32" s="3">
        <f t="shared" si="38"/>
        <v>0</v>
      </c>
      <c r="HA32" s="3">
        <f t="shared" si="38"/>
        <v>0</v>
      </c>
      <c r="HB32" s="3">
        <f t="shared" si="38"/>
        <v>0</v>
      </c>
      <c r="HC32" s="3">
        <f t="shared" si="38"/>
        <v>0</v>
      </c>
      <c r="HD32" s="3">
        <f t="shared" si="38"/>
        <v>0</v>
      </c>
      <c r="HE32" s="3">
        <f t="shared" si="38"/>
        <v>0</v>
      </c>
      <c r="HF32" s="3">
        <f t="shared" si="38"/>
        <v>0</v>
      </c>
      <c r="HG32" s="3">
        <f t="shared" si="38"/>
        <v>0</v>
      </c>
      <c r="HH32" s="3">
        <f t="shared" si="38"/>
        <v>0</v>
      </c>
      <c r="HI32" s="3">
        <f t="shared" si="38"/>
        <v>0</v>
      </c>
      <c r="HJ32" s="3">
        <f t="shared" si="38"/>
        <v>0</v>
      </c>
      <c r="HK32" s="3">
        <f t="shared" si="38"/>
        <v>0</v>
      </c>
      <c r="HL32" s="3">
        <f t="shared" si="38"/>
        <v>0</v>
      </c>
      <c r="HM32" s="3">
        <f t="shared" si="38"/>
        <v>0</v>
      </c>
      <c r="HN32" s="3">
        <f t="shared" si="38"/>
        <v>0</v>
      </c>
      <c r="HO32" s="3">
        <f t="shared" si="38"/>
        <v>0</v>
      </c>
      <c r="HP32" s="3">
        <f t="shared" si="38"/>
        <v>0</v>
      </c>
      <c r="HQ32" s="3">
        <f t="shared" si="38"/>
        <v>0</v>
      </c>
      <c r="HR32" s="3">
        <f t="shared" si="38"/>
        <v>0</v>
      </c>
      <c r="HS32" s="3">
        <f t="shared" si="38"/>
        <v>0</v>
      </c>
      <c r="HT32" s="3">
        <f t="shared" si="38"/>
        <v>0</v>
      </c>
      <c r="HU32" s="3">
        <f t="shared" si="38"/>
        <v>0</v>
      </c>
      <c r="HV32" s="3">
        <f t="shared" si="38"/>
        <v>0</v>
      </c>
      <c r="HW32" s="3">
        <f t="shared" si="38"/>
        <v>0</v>
      </c>
      <c r="HX32" s="3"/>
      <c r="HY32" s="3">
        <f t="array" ref="HY32">SUM(IF($D$45:$HX$45=HY$1,IF($D$46:$HX$46=12,($D32:$HX32))))</f>
        <v>0</v>
      </c>
      <c r="HZ32" s="3">
        <f t="array" ref="HZ32">SUM(IF($D$45:$HX$45=HZ$1,IF($D$46:$HX$46=12,($D32:$HX32))))</f>
        <v>0</v>
      </c>
      <c r="IA32" s="3">
        <f t="array" ref="IA32">SUM(IF($D$45:$HX$45=IA$1,IF($D$46:$HX$46=12,($D32:$HX32))))</f>
        <v>73055366.030000001</v>
      </c>
      <c r="IB32" s="3">
        <f t="array" ref="IB32">SUM(IF($D$45:$HX$45=IB$1,IF($D$46:$HX$46=12,($D32:$HX32))))</f>
        <v>68104209.769999996</v>
      </c>
      <c r="IC32" s="3">
        <f t="array" ref="IC32">SUM(IF($D$45:$HX$45=IC$1,IF($D$46:$HX$46=12,($D32:$HX32))))</f>
        <v>63542118.189999998</v>
      </c>
      <c r="ID32" s="3">
        <f t="array" ref="ID32">SUM(IF($D$45:$HX$45=ID$1,IF($D$46:$HX$46=12,($D32:$HX32))))</f>
        <v>58819831.419999987</v>
      </c>
      <c r="IE32" s="3">
        <f t="array" ref="IE32">SUM(IF($D$45:$HX$45=IE$1,IF($D$46:$HX$46=12,($D32:$HX32))))</f>
        <v>53360129.36999999</v>
      </c>
      <c r="IF32" s="3">
        <f t="array" ref="IF32">SUM(IF($D$45:$HX$45=IF$1,IF($D$46:$HX$46=12,($D32:$HX32))))</f>
        <v>46834369.630000003</v>
      </c>
      <c r="IG32" s="3">
        <f t="array" ref="IG32">SUM(IF($D$45:$HX$45=IG$1,IF($D$46:$HX$46=12,($D32:$HX32))))</f>
        <v>41046199.370000005</v>
      </c>
      <c r="IH32" s="3">
        <f t="array" ref="IH32">SUM(IF($D$45:$HX$45=IH$1,IF($D$46:$HX$46=12,($D32:$HX32))))</f>
        <v>34522038.080000006</v>
      </c>
      <c r="II32" s="3">
        <f t="array" ref="II32">SUM(IF($D$45:$HX$45=II$1,IF($D$46:$HX$46=12,($D32:$HX32))))</f>
        <v>26959890.540000003</v>
      </c>
      <c r="IJ32" s="3">
        <f t="array" ref="IJ32">SUM(IF($D$45:$HX$45=IJ$1,IF($D$46:$HX$46=12,($D32:$HX32))))</f>
        <v>19548547.580000009</v>
      </c>
      <c r="IK32" s="3">
        <f t="array" ref="IK32">SUM(IF($D$45:$HX$45=IK$1,IF($D$46:$HX$46=12,($D32:$HX32))))</f>
        <v>13359606.390000002</v>
      </c>
      <c r="IL32" s="3">
        <f t="array" ref="IL32">SUM(IF($D$45:$HX$45=IL$1,IF($D$46:$HX$46=12,($D32:$HX32))))</f>
        <v>7317035.25</v>
      </c>
      <c r="IM32" s="3">
        <f t="array" ref="IM32">SUM(IF($D$45:$HX$45=IM$1,IF($D$46:$HX$46=12,($D32:$HX32))))</f>
        <v>2753991.69</v>
      </c>
      <c r="IN32" s="3">
        <f t="array" ref="IN32">SUM(IF($D$45:$HX$45=IN$1,IF($D$46:$HX$46=12,($D32:$HX32))))</f>
        <v>343718.89999999997</v>
      </c>
      <c r="IO32" s="3">
        <f t="array" ref="IO32">SUM(IF($D$45:$HX$45=IO$1,IF($D$46:$HX$46=12,($D32:$HX32))))</f>
        <v>0</v>
      </c>
      <c r="IP32" s="3">
        <f t="array" ref="IP32">SUM(IF($D$45:$HX$45=IP$1,IF($D$46:$HX$46=12,($D32:$HX32))))</f>
        <v>0</v>
      </c>
      <c r="IQ32" s="3">
        <f t="array" ref="IQ32">SUM(IF($D$45:$HX$45=IQ$1,IF($D$46:$HX$46=12,($D32:$HX32))))</f>
        <v>0</v>
      </c>
      <c r="IR32" s="3">
        <f t="array" ref="IR32">SUM(IF($D$45:$HX$45=IR$1,IF($D$46:$HX$46=12,($D32:$HX32))))</f>
        <v>0</v>
      </c>
    </row>
    <row r="33" spans="2:252" ht="18.75" customHeight="1" x14ac:dyDescent="0.35">
      <c r="B33" s="60" t="s">
        <v>31</v>
      </c>
      <c r="D33" s="64">
        <f>D25+D28+D32</f>
        <v>0</v>
      </c>
      <c r="E33" s="64">
        <f t="shared" ref="E33:BP33" si="39">E25+E28+E32</f>
        <v>0</v>
      </c>
      <c r="F33" s="64">
        <f t="shared" si="39"/>
        <v>0</v>
      </c>
      <c r="G33" s="64">
        <f t="shared" si="39"/>
        <v>0</v>
      </c>
      <c r="H33" s="64">
        <f t="shared" si="39"/>
        <v>0</v>
      </c>
      <c r="I33" s="64">
        <f t="shared" si="39"/>
        <v>0</v>
      </c>
      <c r="J33" s="64">
        <f t="shared" si="39"/>
        <v>0</v>
      </c>
      <c r="K33" s="64">
        <f t="shared" si="39"/>
        <v>0</v>
      </c>
      <c r="L33" s="64">
        <f t="shared" si="39"/>
        <v>0</v>
      </c>
      <c r="M33" s="64">
        <f t="shared" si="39"/>
        <v>0</v>
      </c>
      <c r="N33" s="64">
        <f t="shared" si="39"/>
        <v>0</v>
      </c>
      <c r="O33" s="64">
        <f t="shared" si="39"/>
        <v>0</v>
      </c>
      <c r="P33" s="64">
        <f t="shared" si="39"/>
        <v>0</v>
      </c>
      <c r="Q33" s="64">
        <f t="shared" si="39"/>
        <v>0</v>
      </c>
      <c r="R33" s="64">
        <f t="shared" si="39"/>
        <v>66792354.18</v>
      </c>
      <c r="S33" s="64">
        <f t="shared" si="39"/>
        <v>67553238.120000005</v>
      </c>
      <c r="T33" s="64">
        <f t="shared" si="39"/>
        <v>74538511.709999993</v>
      </c>
      <c r="U33" s="64">
        <f t="shared" si="39"/>
        <v>71912390.919999987</v>
      </c>
      <c r="V33" s="64">
        <f t="shared" si="39"/>
        <v>72586114.719999984</v>
      </c>
      <c r="W33" s="64">
        <f t="shared" si="39"/>
        <v>73421529.329999983</v>
      </c>
      <c r="X33" s="64">
        <f t="shared" si="39"/>
        <v>70581211.909999982</v>
      </c>
      <c r="Y33" s="64">
        <f t="shared" si="39"/>
        <v>69930523.389999986</v>
      </c>
      <c r="Z33" s="64">
        <f t="shared" si="39"/>
        <v>74747022.950000003</v>
      </c>
      <c r="AA33" s="64">
        <f t="shared" si="39"/>
        <v>75275292.829999998</v>
      </c>
      <c r="AB33" s="64">
        <f t="shared" si="39"/>
        <v>71306237.579999864</v>
      </c>
      <c r="AC33" s="64">
        <f t="shared" si="39"/>
        <v>74894645.84999986</v>
      </c>
      <c r="AD33" s="64">
        <f t="shared" si="39"/>
        <v>75426262.289999872</v>
      </c>
      <c r="AE33" s="64">
        <f t="shared" si="39"/>
        <v>73972715.219999865</v>
      </c>
      <c r="AF33" s="64">
        <f t="shared" si="39"/>
        <v>73951449.829999864</v>
      </c>
      <c r="AG33" s="64">
        <f t="shared" si="39"/>
        <v>74296569.449999854</v>
      </c>
      <c r="AH33" s="64">
        <f t="shared" si="39"/>
        <v>72536812.049999863</v>
      </c>
      <c r="AI33" s="64">
        <f t="shared" si="39"/>
        <v>72778522.399999857</v>
      </c>
      <c r="AJ33" s="64">
        <f t="shared" si="39"/>
        <v>71034450.269999862</v>
      </c>
      <c r="AK33" s="64">
        <f t="shared" si="39"/>
        <v>71221460.489999861</v>
      </c>
      <c r="AL33" s="64">
        <f t="shared" si="39"/>
        <v>71399049.34999986</v>
      </c>
      <c r="AM33" s="64">
        <f t="shared" si="39"/>
        <v>68903869.409999862</v>
      </c>
      <c r="AN33" s="64">
        <f t="shared" si="39"/>
        <v>69167083.239999861</v>
      </c>
      <c r="AO33" s="64">
        <f t="shared" si="39"/>
        <v>69539072.149999857</v>
      </c>
      <c r="AP33" s="64">
        <f t="shared" si="39"/>
        <v>69951443.499999866</v>
      </c>
      <c r="AQ33" s="64">
        <f t="shared" si="39"/>
        <v>70289103.359999865</v>
      </c>
      <c r="AR33" s="64">
        <f t="shared" si="39"/>
        <v>68938907.359999865</v>
      </c>
      <c r="AS33" s="64">
        <f t="shared" si="39"/>
        <v>68887741.419999853</v>
      </c>
      <c r="AT33" s="64">
        <f t="shared" si="39"/>
        <v>68053745.409999847</v>
      </c>
      <c r="AU33" s="64">
        <f t="shared" si="39"/>
        <v>67809783.699999854</v>
      </c>
      <c r="AV33" s="64">
        <f t="shared" si="39"/>
        <v>66522543.28999985</v>
      </c>
      <c r="AW33" s="64">
        <f t="shared" si="39"/>
        <v>66325658.169999845</v>
      </c>
      <c r="AX33" s="64">
        <f t="shared" si="39"/>
        <v>66237520.849999845</v>
      </c>
      <c r="AY33" s="64">
        <f t="shared" si="39"/>
        <v>64432508.839999847</v>
      </c>
      <c r="AZ33" s="64">
        <f t="shared" si="39"/>
        <v>64488668.059999846</v>
      </c>
      <c r="BA33" s="64">
        <f t="shared" si="39"/>
        <v>63810907.269999824</v>
      </c>
      <c r="BB33" s="64">
        <f t="shared" si="39"/>
        <v>64198205.449999824</v>
      </c>
      <c r="BC33" s="64">
        <f t="shared" si="39"/>
        <v>64500041.519999824</v>
      </c>
      <c r="BD33" s="64">
        <f t="shared" si="39"/>
        <v>64280432.659999825</v>
      </c>
      <c r="BE33" s="64">
        <f t="shared" si="39"/>
        <v>64152879.169999823</v>
      </c>
      <c r="BF33" s="64">
        <f t="shared" si="39"/>
        <v>63900623.879999824</v>
      </c>
      <c r="BG33" s="64">
        <f t="shared" si="39"/>
        <v>62667271.819999889</v>
      </c>
      <c r="BH33" s="64">
        <f t="shared" si="39"/>
        <v>61804280.619999893</v>
      </c>
      <c r="BI33" s="64">
        <f t="shared" si="39"/>
        <v>61509467.499999888</v>
      </c>
      <c r="BJ33" s="64">
        <f t="shared" si="39"/>
        <v>61220810.609999895</v>
      </c>
      <c r="BK33" s="64">
        <f t="shared" si="39"/>
        <v>59516728.159999892</v>
      </c>
      <c r="BL33" s="64">
        <f t="shared" si="39"/>
        <v>59484853.969999887</v>
      </c>
      <c r="BM33" s="64">
        <f t="shared" si="39"/>
        <v>59026765.769999892</v>
      </c>
      <c r="BN33" s="64">
        <f t="shared" si="39"/>
        <v>59220445.789999895</v>
      </c>
      <c r="BO33" s="64">
        <f t="shared" si="39"/>
        <v>59446715.769999892</v>
      </c>
      <c r="BP33" s="64">
        <f t="shared" si="39"/>
        <v>59221327.889999896</v>
      </c>
      <c r="BQ33" s="64">
        <f t="shared" ref="BQ33:EB33" si="40">BQ25+BQ28+BQ32</f>
        <v>59266701.839999892</v>
      </c>
      <c r="BR33" s="64">
        <f t="shared" si="40"/>
        <v>59045154.689999893</v>
      </c>
      <c r="BS33" s="64">
        <f t="shared" si="40"/>
        <v>57564757.109999873</v>
      </c>
      <c r="BT33" s="64">
        <f t="shared" si="40"/>
        <v>56846525.329999872</v>
      </c>
      <c r="BU33" s="64">
        <f t="shared" si="40"/>
        <v>56554313.319999874</v>
      </c>
      <c r="BV33" s="64">
        <f t="shared" si="40"/>
        <v>56187915.129999876</v>
      </c>
      <c r="BW33" s="64">
        <f t="shared" si="40"/>
        <v>54302680.158799879</v>
      </c>
      <c r="BX33" s="64">
        <f t="shared" si="40"/>
        <v>54273549.078799881</v>
      </c>
      <c r="BY33" s="64">
        <f t="shared" si="40"/>
        <v>53610376.018799879</v>
      </c>
      <c r="BZ33" s="64">
        <f t="shared" si="40"/>
        <v>53902017.218799882</v>
      </c>
      <c r="CA33" s="64">
        <f t="shared" si="40"/>
        <v>54014392.398799881</v>
      </c>
      <c r="CB33" s="64">
        <f t="shared" si="40"/>
        <v>53549041.848799884</v>
      </c>
      <c r="CC33" s="64">
        <f t="shared" si="40"/>
        <v>53594189.038799882</v>
      </c>
      <c r="CD33" s="64">
        <f t="shared" si="40"/>
        <v>53416012.768799886</v>
      </c>
      <c r="CE33" s="64">
        <f t="shared" si="40"/>
        <v>51748536.028799891</v>
      </c>
      <c r="CF33" s="64">
        <f t="shared" si="40"/>
        <v>50936858.118799888</v>
      </c>
      <c r="CG33" s="64">
        <f t="shared" si="40"/>
        <v>50249382.378799886</v>
      </c>
      <c r="CH33" s="64">
        <f t="shared" si="40"/>
        <v>49997150.668799892</v>
      </c>
      <c r="CI33" s="64">
        <f t="shared" si="40"/>
        <v>47927640.548799895</v>
      </c>
      <c r="CJ33" s="64">
        <f t="shared" si="40"/>
        <v>47908491.658799894</v>
      </c>
      <c r="CK33" s="64">
        <f t="shared" si="40"/>
        <v>47135685.548799895</v>
      </c>
      <c r="CL33" s="64">
        <f t="shared" si="40"/>
        <v>47352078.058799893</v>
      </c>
      <c r="CM33" s="64">
        <f t="shared" si="40"/>
        <v>47561834.60879989</v>
      </c>
      <c r="CN33" s="64">
        <f t="shared" si="40"/>
        <v>46960478.008799896</v>
      </c>
      <c r="CO33" s="64">
        <f t="shared" si="40"/>
        <v>46981250.478799894</v>
      </c>
      <c r="CP33" s="64">
        <f t="shared" si="40"/>
        <v>46845889.738799892</v>
      </c>
      <c r="CQ33" s="64">
        <f t="shared" si="40"/>
        <v>45438004.438799895</v>
      </c>
      <c r="CR33" s="64">
        <f t="shared" si="40"/>
        <v>44583149.5587999</v>
      </c>
      <c r="CS33" s="64">
        <f t="shared" si="40"/>
        <v>44321271.288799897</v>
      </c>
      <c r="CT33" s="64">
        <f t="shared" si="40"/>
        <v>44023983.468799897</v>
      </c>
      <c r="CU33" s="64">
        <f t="shared" si="40"/>
        <v>42057212.8087999</v>
      </c>
      <c r="CV33" s="64">
        <f t="shared" si="40"/>
        <v>42001146.088799894</v>
      </c>
      <c r="CW33" s="64">
        <f t="shared" si="40"/>
        <v>41290606.208799899</v>
      </c>
      <c r="CX33" s="64">
        <f t="shared" si="40"/>
        <v>41438262.798799895</v>
      </c>
      <c r="CY33" s="64">
        <f t="shared" si="40"/>
        <v>41380163.548799895</v>
      </c>
      <c r="CZ33" s="64">
        <f t="shared" si="40"/>
        <v>40819483.408799894</v>
      </c>
      <c r="DA33" s="64">
        <f t="shared" si="40"/>
        <v>40767544.058799893</v>
      </c>
      <c r="DB33" s="64">
        <f t="shared" si="40"/>
        <v>40535197.578799896</v>
      </c>
      <c r="DC33" s="64">
        <f t="shared" si="40"/>
        <v>39255048.778799899</v>
      </c>
      <c r="DD33" s="64">
        <f t="shared" si="40"/>
        <v>38399780.198799901</v>
      </c>
      <c r="DE33" s="64">
        <f t="shared" si="40"/>
        <v>37348832.188799895</v>
      </c>
      <c r="DF33" s="64">
        <f t="shared" si="40"/>
        <v>37104569.608799897</v>
      </c>
      <c r="DG33" s="64">
        <f t="shared" si="40"/>
        <v>35335813.6687999</v>
      </c>
      <c r="DH33" s="64">
        <f t="shared" si="40"/>
        <v>35242681.228799894</v>
      </c>
      <c r="DI33" s="64">
        <f t="shared" si="40"/>
        <v>34729421.318799898</v>
      </c>
      <c r="DJ33" s="64">
        <f t="shared" si="40"/>
        <v>34759081.778799899</v>
      </c>
      <c r="DK33" s="64">
        <f t="shared" si="40"/>
        <v>34634030.548799895</v>
      </c>
      <c r="DL33" s="64">
        <f t="shared" si="40"/>
        <v>34040976.538799897</v>
      </c>
      <c r="DM33" s="64">
        <f t="shared" si="40"/>
        <v>33909827.888799898</v>
      </c>
      <c r="DN33" s="64">
        <f t="shared" si="40"/>
        <v>33638005.928799905</v>
      </c>
      <c r="DO33" s="64">
        <f t="shared" si="40"/>
        <v>32200323.518799901</v>
      </c>
      <c r="DP33" s="64">
        <f t="shared" si="40"/>
        <v>31356921.018799908</v>
      </c>
      <c r="DQ33" s="64">
        <f t="shared" si="40"/>
        <v>31001021.558799908</v>
      </c>
      <c r="DR33" s="64">
        <f t="shared" si="40"/>
        <v>30472307.408799905</v>
      </c>
      <c r="DS33" s="64">
        <f t="shared" si="40"/>
        <v>28573793.598799907</v>
      </c>
      <c r="DT33" s="64">
        <f t="shared" si="40"/>
        <v>28512820.818799905</v>
      </c>
      <c r="DU33" s="64">
        <f t="shared" si="40"/>
        <v>27183504.148799904</v>
      </c>
      <c r="DV33" s="64">
        <f t="shared" si="40"/>
        <v>27091138.998799905</v>
      </c>
      <c r="DW33" s="64">
        <f t="shared" si="40"/>
        <v>27073112.808799904</v>
      </c>
      <c r="DX33" s="64">
        <f t="shared" si="40"/>
        <v>26451009.218799882</v>
      </c>
      <c r="DY33" s="64">
        <f t="shared" si="40"/>
        <v>26366608.558799881</v>
      </c>
      <c r="DZ33" s="64">
        <f t="shared" si="40"/>
        <v>26143431.438799888</v>
      </c>
      <c r="EA33" s="64">
        <f t="shared" si="40"/>
        <v>24859409.219999999</v>
      </c>
      <c r="EB33" s="64">
        <f t="shared" si="40"/>
        <v>23975758.77</v>
      </c>
      <c r="EC33" s="64">
        <f t="shared" ref="EC33:GN33" si="41">EC25+EC28+EC32</f>
        <v>23592745.560000002</v>
      </c>
      <c r="ED33" s="64">
        <f t="shared" si="41"/>
        <v>23218135.02</v>
      </c>
      <c r="EE33" s="64">
        <f t="shared" si="41"/>
        <v>21183328.629999999</v>
      </c>
      <c r="EF33" s="64">
        <f t="shared" si="41"/>
        <v>20941341.980000008</v>
      </c>
      <c r="EG33" s="64">
        <f t="shared" si="41"/>
        <v>19875899.580000009</v>
      </c>
      <c r="EH33" s="64">
        <f t="shared" si="41"/>
        <v>19857362.989999995</v>
      </c>
      <c r="EI33" s="64">
        <f t="shared" si="41"/>
        <v>19858521.840000007</v>
      </c>
      <c r="EJ33" s="64">
        <f t="shared" si="41"/>
        <v>19126610.369999994</v>
      </c>
      <c r="EK33" s="64">
        <f t="shared" si="41"/>
        <v>19029804.43</v>
      </c>
      <c r="EL33" s="64">
        <f t="shared" si="41"/>
        <v>18822550.569999997</v>
      </c>
      <c r="EM33" s="64">
        <f t="shared" si="41"/>
        <v>17739240.099999998</v>
      </c>
      <c r="EN33" s="64">
        <f t="shared" si="41"/>
        <v>17013205.609999999</v>
      </c>
      <c r="EO33" s="64">
        <f t="shared" si="41"/>
        <v>16693952.700000001</v>
      </c>
      <c r="EP33" s="64">
        <f t="shared" si="41"/>
        <v>16378460.929999996</v>
      </c>
      <c r="EQ33" s="64">
        <f t="shared" si="41"/>
        <v>14742934.34</v>
      </c>
      <c r="ER33" s="64">
        <f t="shared" si="41"/>
        <v>14524135.25</v>
      </c>
      <c r="ES33" s="64">
        <f t="shared" si="41"/>
        <v>13633134.390000002</v>
      </c>
      <c r="ET33" s="64">
        <f t="shared" si="41"/>
        <v>13575280.139999999</v>
      </c>
      <c r="EU33" s="64">
        <f t="shared" si="41"/>
        <v>13533691.230000002</v>
      </c>
      <c r="EV33" s="64">
        <f t="shared" si="41"/>
        <v>12848758.600000001</v>
      </c>
      <c r="EW33" s="64">
        <f t="shared" si="41"/>
        <v>12719290.620000001</v>
      </c>
      <c r="EX33" s="64">
        <f t="shared" si="41"/>
        <v>12494728.34</v>
      </c>
      <c r="EY33" s="64">
        <f t="shared" si="41"/>
        <v>11478612.179999998</v>
      </c>
      <c r="EZ33" s="64">
        <f t="shared" si="41"/>
        <v>10788285.780000001</v>
      </c>
      <c r="FA33" s="64">
        <f t="shared" si="41"/>
        <v>10465170.879999999</v>
      </c>
      <c r="FB33" s="64">
        <f t="shared" si="41"/>
        <v>10145767.419999998</v>
      </c>
      <c r="FC33" s="64">
        <f t="shared" si="41"/>
        <v>8645525.0199999996</v>
      </c>
      <c r="FD33" s="64">
        <f t="shared" si="41"/>
        <v>8403676.3399999999</v>
      </c>
      <c r="FE33" s="64">
        <f t="shared" si="41"/>
        <v>7559011.25</v>
      </c>
      <c r="FF33" s="64">
        <f t="shared" si="41"/>
        <v>7487676.9200000009</v>
      </c>
      <c r="FG33" s="64">
        <f t="shared" si="41"/>
        <v>7428979.5299999993</v>
      </c>
      <c r="FH33" s="64">
        <f t="shared" si="41"/>
        <v>6853327.959999999</v>
      </c>
      <c r="FI33" s="64">
        <f t="shared" si="41"/>
        <v>6749034.3699999992</v>
      </c>
      <c r="FJ33" s="64">
        <f t="shared" si="41"/>
        <v>6575964.8600000003</v>
      </c>
      <c r="FK33" s="64">
        <f t="shared" si="41"/>
        <v>5853101.3300000001</v>
      </c>
      <c r="FL33" s="64">
        <f t="shared" si="41"/>
        <v>5351005.709999999</v>
      </c>
      <c r="FM33" s="64">
        <f t="shared" si="41"/>
        <v>5098455.96</v>
      </c>
      <c r="FN33" s="64">
        <f t="shared" si="41"/>
        <v>4845415.84</v>
      </c>
      <c r="FO33" s="64">
        <f t="shared" si="41"/>
        <v>3754530.3500000006</v>
      </c>
      <c r="FP33" s="64">
        <f t="shared" si="41"/>
        <v>3559239.3600000003</v>
      </c>
      <c r="FQ33" s="64">
        <f t="shared" si="41"/>
        <v>2930543.69</v>
      </c>
      <c r="FR33" s="64">
        <f t="shared" si="41"/>
        <v>2836241.97</v>
      </c>
      <c r="FS33" s="64">
        <f t="shared" si="41"/>
        <v>2751672.2600000002</v>
      </c>
      <c r="FT33" s="64">
        <f t="shared" si="41"/>
        <v>2248237.0700000003</v>
      </c>
      <c r="FU33" s="64">
        <f t="shared" si="41"/>
        <v>2115290.19</v>
      </c>
      <c r="FV33" s="64">
        <f t="shared" si="41"/>
        <v>1916826.56</v>
      </c>
      <c r="FW33" s="64">
        <f t="shared" si="41"/>
        <v>1224828.02</v>
      </c>
      <c r="FX33" s="64">
        <f t="shared" si="41"/>
        <v>908244.62</v>
      </c>
      <c r="FY33" s="64">
        <f t="shared" si="41"/>
        <v>836223.72999999986</v>
      </c>
      <c r="FZ33" s="64">
        <f t="shared" si="41"/>
        <v>789261.51</v>
      </c>
      <c r="GA33" s="64">
        <f t="shared" si="41"/>
        <v>520023.72</v>
      </c>
      <c r="GB33" s="64">
        <f t="shared" si="41"/>
        <v>485070.58999999997</v>
      </c>
      <c r="GC33" s="64">
        <f t="shared" si="41"/>
        <v>375038.89999999997</v>
      </c>
      <c r="GD33" s="64">
        <f t="shared" si="41"/>
        <v>351562.22</v>
      </c>
      <c r="GE33" s="64">
        <f t="shared" si="41"/>
        <v>346916.79</v>
      </c>
      <c r="GF33" s="64">
        <f t="shared" si="41"/>
        <v>293596.77</v>
      </c>
      <c r="GG33" s="64">
        <f t="shared" si="41"/>
        <v>283840.36</v>
      </c>
      <c r="GH33" s="64">
        <f t="shared" si="41"/>
        <v>268052.07</v>
      </c>
      <c r="GI33" s="64">
        <f t="shared" si="41"/>
        <v>210749.52000000002</v>
      </c>
      <c r="GJ33" s="64">
        <f t="shared" si="41"/>
        <v>2088</v>
      </c>
      <c r="GK33" s="64">
        <f t="shared" si="41"/>
        <v>2088</v>
      </c>
      <c r="GL33" s="64">
        <f t="shared" si="41"/>
        <v>2088</v>
      </c>
      <c r="GM33" s="64">
        <f t="shared" si="41"/>
        <v>0</v>
      </c>
      <c r="GN33" s="64">
        <f t="shared" si="41"/>
        <v>0</v>
      </c>
      <c r="GO33" s="64">
        <f t="shared" ref="GO33:HW33" si="42">GO25+GO28+GO32</f>
        <v>0</v>
      </c>
      <c r="GP33" s="64">
        <f t="shared" si="42"/>
        <v>0</v>
      </c>
      <c r="GQ33" s="64">
        <f t="shared" si="42"/>
        <v>0</v>
      </c>
      <c r="GR33" s="64">
        <f t="shared" si="42"/>
        <v>0</v>
      </c>
      <c r="GS33" s="64">
        <f t="shared" si="42"/>
        <v>0</v>
      </c>
      <c r="GT33" s="64">
        <f t="shared" si="42"/>
        <v>0</v>
      </c>
      <c r="GU33" s="64">
        <f t="shared" si="42"/>
        <v>0</v>
      </c>
      <c r="GV33" s="64">
        <f t="shared" si="42"/>
        <v>0</v>
      </c>
      <c r="GW33" s="64">
        <f t="shared" si="42"/>
        <v>0</v>
      </c>
      <c r="GX33" s="64">
        <f t="shared" si="42"/>
        <v>0</v>
      </c>
      <c r="GY33" s="64">
        <f t="shared" si="42"/>
        <v>0</v>
      </c>
      <c r="GZ33" s="64">
        <f t="shared" si="42"/>
        <v>0</v>
      </c>
      <c r="HA33" s="64">
        <f t="shared" si="42"/>
        <v>0</v>
      </c>
      <c r="HB33" s="64">
        <f t="shared" si="42"/>
        <v>0</v>
      </c>
      <c r="HC33" s="64">
        <f t="shared" si="42"/>
        <v>0</v>
      </c>
      <c r="HD33" s="64">
        <f t="shared" si="42"/>
        <v>0</v>
      </c>
      <c r="HE33" s="64">
        <f t="shared" si="42"/>
        <v>0</v>
      </c>
      <c r="HF33" s="64">
        <f t="shared" si="42"/>
        <v>0</v>
      </c>
      <c r="HG33" s="64">
        <f t="shared" si="42"/>
        <v>0</v>
      </c>
      <c r="HH33" s="64">
        <f t="shared" si="42"/>
        <v>0</v>
      </c>
      <c r="HI33" s="64">
        <f t="shared" si="42"/>
        <v>0</v>
      </c>
      <c r="HJ33" s="64">
        <f t="shared" si="42"/>
        <v>0</v>
      </c>
      <c r="HK33" s="64">
        <f t="shared" si="42"/>
        <v>0</v>
      </c>
      <c r="HL33" s="64">
        <f t="shared" si="42"/>
        <v>0</v>
      </c>
      <c r="HM33" s="64">
        <f t="shared" si="42"/>
        <v>0</v>
      </c>
      <c r="HN33" s="64">
        <f t="shared" si="42"/>
        <v>0</v>
      </c>
      <c r="HO33" s="64">
        <f t="shared" si="42"/>
        <v>0</v>
      </c>
      <c r="HP33" s="64">
        <f t="shared" si="42"/>
        <v>0</v>
      </c>
      <c r="HQ33" s="64">
        <f t="shared" si="42"/>
        <v>0</v>
      </c>
      <c r="HR33" s="64">
        <f t="shared" si="42"/>
        <v>0</v>
      </c>
      <c r="HS33" s="64">
        <f t="shared" si="42"/>
        <v>0</v>
      </c>
      <c r="HT33" s="64">
        <f t="shared" si="42"/>
        <v>0</v>
      </c>
      <c r="HU33" s="64">
        <f t="shared" si="42"/>
        <v>0</v>
      </c>
      <c r="HV33" s="64">
        <f t="shared" si="42"/>
        <v>0</v>
      </c>
      <c r="HW33" s="64">
        <f t="shared" si="42"/>
        <v>0</v>
      </c>
      <c r="HX33" s="64"/>
      <c r="HY33" s="64">
        <f t="array" ref="HY33">SUM(IF($D$45:$HX$45=HY$1,IF($D$46:$HX$46=12,($D33:$HX33))))</f>
        <v>0</v>
      </c>
      <c r="HZ33" s="64">
        <f t="array" ref="HZ33">SUM(IF($D$45:$HX$45=HZ$1,IF($D$46:$HX$46=12,($D33:$HX33))))</f>
        <v>0</v>
      </c>
      <c r="IA33" s="64">
        <f t="array" ref="IA33">SUM(IF($D$45:$HX$45=IA$1,IF($D$46:$HX$46=12,($D33:$HX33))))</f>
        <v>74894645.84999986</v>
      </c>
      <c r="IB33" s="64">
        <f t="array" ref="IB33">SUM(IF($D$45:$HX$45=IB$1,IF($D$46:$HX$46=12,($D33:$HX33))))</f>
        <v>69539072.149999857</v>
      </c>
      <c r="IC33" s="64">
        <f t="array" ref="IC33">SUM(IF($D$45:$HX$45=IC$1,IF($D$46:$HX$46=12,($D33:$HX33))))</f>
        <v>63810907.269999824</v>
      </c>
      <c r="ID33" s="64">
        <f t="array" ref="ID33">SUM(IF($D$45:$HX$45=ID$1,IF($D$46:$HX$46=12,($D33:$HX33))))</f>
        <v>59026765.769999892</v>
      </c>
      <c r="IE33" s="64">
        <f t="array" ref="IE33">SUM(IF($D$45:$HX$45=IE$1,IF($D$46:$HX$46=12,($D33:$HX33))))</f>
        <v>53610376.018799879</v>
      </c>
      <c r="IF33" s="64">
        <f t="array" ref="IF33">SUM(IF($D$45:$HX$45=IF$1,IF($D$46:$HX$46=12,($D33:$HX33))))</f>
        <v>47135685.548799895</v>
      </c>
      <c r="IG33" s="64">
        <f t="array" ref="IG33">SUM(IF($D$45:$HX$45=IG$1,IF($D$46:$HX$46=12,($D33:$HX33))))</f>
        <v>41290606.208799899</v>
      </c>
      <c r="IH33" s="64">
        <f t="array" ref="IH33">SUM(IF($D$45:$HX$45=IH$1,IF($D$46:$HX$46=12,($D33:$HX33))))</f>
        <v>34729421.318799898</v>
      </c>
      <c r="II33" s="64">
        <f t="array" ref="II33">SUM(IF($D$45:$HX$45=II$1,IF($D$46:$HX$46=12,($D33:$HX33))))</f>
        <v>27183504.148799904</v>
      </c>
      <c r="IJ33" s="64">
        <f t="array" ref="IJ33">SUM(IF($D$45:$HX$45=IJ$1,IF($D$46:$HX$46=12,($D33:$HX33))))</f>
        <v>19875899.580000009</v>
      </c>
      <c r="IK33" s="64">
        <f t="array" ref="IK33">SUM(IF($D$45:$HX$45=IK$1,IF($D$46:$HX$46=12,($D33:$HX33))))</f>
        <v>13633134.390000002</v>
      </c>
      <c r="IL33" s="64">
        <f t="array" ref="IL33">SUM(IF($D$45:$HX$45=IL$1,IF($D$46:$HX$46=12,($D33:$HX33))))</f>
        <v>7559011.25</v>
      </c>
      <c r="IM33" s="64">
        <f t="array" ref="IM33">SUM(IF($D$45:$HX$45=IM$1,IF($D$46:$HX$46=12,($D33:$HX33))))</f>
        <v>2930543.69</v>
      </c>
      <c r="IN33" s="64">
        <f t="array" ref="IN33">SUM(IF($D$45:$HX$45=IN$1,IF($D$46:$HX$46=12,($D33:$HX33))))</f>
        <v>375038.89999999997</v>
      </c>
      <c r="IO33" s="64">
        <f t="array" ref="IO33">SUM(IF($D$45:$HX$45=IO$1,IF($D$46:$HX$46=12,($D33:$HX33))))</f>
        <v>0</v>
      </c>
      <c r="IP33" s="64">
        <f t="array" ref="IP33">SUM(IF($D$45:$HX$45=IP$1,IF($D$46:$HX$46=12,($D33:$HX33))))</f>
        <v>0</v>
      </c>
      <c r="IQ33" s="64">
        <f t="array" ref="IQ33">SUM(IF($D$45:$HX$45=IQ$1,IF($D$46:$HX$46=12,($D33:$HX33))))</f>
        <v>0</v>
      </c>
      <c r="IR33" s="64">
        <f t="array" ref="IR33">SUM(IF($D$45:$HX$45=IR$1,IF($D$46:$HX$46=12,($D33:$HX33))))</f>
        <v>0</v>
      </c>
    </row>
    <row r="34" spans="2:252" x14ac:dyDescent="0.2">
      <c r="B34" s="61" t="s">
        <v>52</v>
      </c>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41"/>
      <c r="HY34" s="41"/>
      <c r="HZ34" s="41"/>
      <c r="IA34" s="41"/>
      <c r="IB34" s="2"/>
      <c r="IC34" s="2"/>
      <c r="ID34" s="2"/>
      <c r="IE34" s="2"/>
      <c r="IF34" s="2"/>
      <c r="IG34" s="2"/>
      <c r="IH34" s="2"/>
      <c r="II34" s="2"/>
      <c r="IJ34" s="2"/>
      <c r="IK34" s="2"/>
      <c r="IL34" s="2"/>
      <c r="IM34" s="2"/>
      <c r="IN34" s="2"/>
      <c r="IO34" s="2"/>
      <c r="IP34" s="2"/>
      <c r="IQ34" s="2"/>
      <c r="IR34" s="2"/>
    </row>
    <row r="35" spans="2:252" x14ac:dyDescent="0.2">
      <c r="B35" s="57" t="s">
        <v>32</v>
      </c>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41"/>
      <c r="HY35" s="41"/>
      <c r="HZ35" s="41"/>
      <c r="IA35" s="41"/>
      <c r="IB35" s="2"/>
      <c r="IC35" s="2"/>
      <c r="ID35" s="2"/>
      <c r="IE35" s="2"/>
      <c r="IF35" s="2"/>
      <c r="IG35" s="2"/>
      <c r="IH35" s="2"/>
      <c r="II35" s="2"/>
      <c r="IJ35" s="2"/>
      <c r="IK35" s="2"/>
      <c r="IL35" s="2"/>
      <c r="IM35" s="2"/>
      <c r="IN35" s="2"/>
      <c r="IO35" s="2"/>
      <c r="IP35" s="2"/>
      <c r="IQ35" s="2"/>
      <c r="IR35" s="2"/>
    </row>
    <row r="36" spans="2:252" x14ac:dyDescent="0.2">
      <c r="B36" s="38" t="s">
        <v>37</v>
      </c>
      <c r="D36" s="8">
        <f>SUMIF(RevReqDetR!$B$12:$B$264,D$1,RevReqDetR!$AZ$12:$AZ$264)</f>
        <v>0</v>
      </c>
      <c r="E36" s="8">
        <f>SUMIF(RevReqDetR!$B$12:$B$264,E$1,RevReqDetR!$AZ$12:$AZ$264)</f>
        <v>0</v>
      </c>
      <c r="F36" s="8">
        <f>SUMIF(RevReqDetR!$B$12:$B$264,F$1,RevReqDetR!$AZ$12:$AZ$264)</f>
        <v>0</v>
      </c>
      <c r="G36" s="8">
        <f>SUMIF(RevReqDetR!$B$12:$B$264,G$1,RevReqDetR!$AZ$12:$AZ$264)</f>
        <v>0</v>
      </c>
      <c r="H36" s="8">
        <f>SUMIF(RevReqDetR!$B$12:$B$264,H$1,RevReqDetR!$AZ$12:$AZ$264)</f>
        <v>0</v>
      </c>
      <c r="I36" s="8">
        <f>SUMIF(RevReqDetR!$B$12:$B$264,I$1,RevReqDetR!$AZ$12:$AZ$264)</f>
        <v>0</v>
      </c>
      <c r="J36" s="8">
        <f>SUMIF(RevReqDetR!$B$12:$B$264,J$1,RevReqDetR!$AZ$12:$AZ$264)</f>
        <v>0</v>
      </c>
      <c r="K36" s="8">
        <f>SUMIF(RevReqDetR!$B$12:$B$264,K$1,RevReqDetR!$AZ$12:$AZ$264)</f>
        <v>0</v>
      </c>
      <c r="L36" s="8">
        <f>SUMIF(RevReqDetR!$B$12:$B$264,L$1,RevReqDetR!$AZ$12:$AZ$264)</f>
        <v>0</v>
      </c>
      <c r="M36" s="8">
        <f>SUMIF(RevReqDetR!$B$12:$B$264,M$1,RevReqDetR!$AZ$12:$AZ$264)</f>
        <v>0</v>
      </c>
      <c r="N36" s="8">
        <f>SUMIF(RevReqDetR!$B$12:$B$264,N$1,RevReqDetR!$AZ$12:$AZ$264)</f>
        <v>0</v>
      </c>
      <c r="O36" s="8">
        <f>SUMIF(RevReqDetR!$B$12:$B$264,O$1,RevReqDetR!$AZ$12:$AZ$264)</f>
        <v>0</v>
      </c>
      <c r="P36" s="8">
        <f>SUMIF(RevReqDetR!$B$12:$B$264,P$1,RevReqDetR!$AZ$12:$AZ$264)</f>
        <v>0</v>
      </c>
      <c r="Q36" s="8">
        <f>SUMIF(RevReqDetR!$B$12:$B$264,Q$1,RevReqDetR!$AZ$12:$AZ$264)</f>
        <v>0</v>
      </c>
      <c r="R36" s="8">
        <f>SUMIF(RevReqDetR!$B$12:$B$264,R$1,RevReqDetR!$AZ$12:$AZ$264)</f>
        <v>0</v>
      </c>
      <c r="S36" s="8">
        <f>SUMIF(RevReqDetR!$B$12:$B$264,S$1,RevReqDetR!$AZ$12:$AZ$264)</f>
        <v>0</v>
      </c>
      <c r="T36" s="8">
        <f>SUMIF(RevReqDetR!$B$12:$B$264,T$1,RevReqDetR!$AZ$12:$AZ$264)</f>
        <v>0</v>
      </c>
      <c r="U36" s="8">
        <f>SUMIF(RevReqDetR!$B$12:$B$264,U$1,RevReqDetR!$AZ$12:$AZ$264)</f>
        <v>0</v>
      </c>
      <c r="V36" s="8">
        <f>SUMIF(RevReqDetR!$B$12:$B$264,V$1,RevReqDetR!$AZ$12:$AZ$264)</f>
        <v>0</v>
      </c>
      <c r="W36" s="8">
        <f>SUMIF(RevReqDetR!$B$12:$B$264,W$1,RevReqDetR!$AZ$12:$AZ$264)</f>
        <v>0</v>
      </c>
      <c r="X36" s="8">
        <f>SUMIF(RevReqDetR!$B$12:$B$264,X$1,RevReqDetR!$AZ$12:$AZ$264)</f>
        <v>0</v>
      </c>
      <c r="Y36" s="8">
        <f>SUMIF(RevReqDetR!$B$12:$B$264,Y$1,RevReqDetR!$AZ$12:$AZ$264)</f>
        <v>0</v>
      </c>
      <c r="Z36" s="8">
        <f>SUMIF(RevReqDetR!$B$12:$B$264,Z$1,RevReqDetR!$AZ$12:$AZ$264)</f>
        <v>0</v>
      </c>
      <c r="AA36" s="8">
        <f>SUMIF(RevReqDetR!$B$12:$B$264,AA$1,RevReqDetR!$AZ$12:$AZ$264)</f>
        <v>0</v>
      </c>
      <c r="AB36" s="8">
        <f>SUMIF(RevReqDetR!$B$12:$B$264,AB$1,RevReqDetR!$AZ$12:$AZ$264)</f>
        <v>0</v>
      </c>
      <c r="AC36" s="8">
        <f>SUMIF(RevReqDetR!$B$12:$B$264,AC$1,RevReqDetR!$AZ$12:$AZ$264)</f>
        <v>0</v>
      </c>
      <c r="AD36" s="8">
        <f>SUMIF(RevReqDetR!$B$12:$B$264,AD$1,RevReqDetR!$AZ$12:$AZ$264)</f>
        <v>0</v>
      </c>
      <c r="AE36" s="8">
        <f>SUMIF(RevReqDetR!$B$12:$B$264,AE$1,RevReqDetR!$AZ$12:$AZ$264)</f>
        <v>0</v>
      </c>
      <c r="AF36" s="8">
        <f>SUMIF(RevReqDetR!$B$12:$B$264,AF$1,RevReqDetR!$AZ$12:$AZ$264)</f>
        <v>0</v>
      </c>
      <c r="AG36" s="8">
        <f>SUMIF(RevReqDetR!$B$12:$B$264,AG$1,RevReqDetR!$AZ$12:$AZ$264)</f>
        <v>0</v>
      </c>
      <c r="AH36" s="8">
        <f>SUMIF(RevReqDetR!$B$12:$B$264,AH$1,RevReqDetR!$AZ$12:$AZ$264)</f>
        <v>0</v>
      </c>
      <c r="AI36" s="8">
        <f>SUMIF(RevReqDetR!$B$12:$B$264,AI$1,RevReqDetR!$AZ$12:$AZ$264)</f>
        <v>0</v>
      </c>
      <c r="AJ36" s="8">
        <f>SUMIF(RevReqDetR!$B$12:$B$264,AJ$1,RevReqDetR!$AZ$12:$AZ$264)</f>
        <v>0</v>
      </c>
      <c r="AK36" s="8">
        <f>SUMIF(RevReqDetR!$B$12:$B$264,AK$1,RevReqDetR!$AZ$12:$AZ$264)</f>
        <v>0</v>
      </c>
      <c r="AL36" s="8">
        <f>SUMIF(RevReqDetR!$B$12:$B$264,AL$1,RevReqDetR!$AZ$12:$AZ$264)</f>
        <v>0</v>
      </c>
      <c r="AM36" s="8">
        <f>SUMIF(RevReqDetR!$B$12:$B$264,AM$1,RevReqDetR!$AZ$12:$AZ$264)</f>
        <v>0</v>
      </c>
      <c r="AN36" s="8">
        <f>SUMIF(RevReqDetR!$B$12:$B$264,AN$1,RevReqDetR!$AZ$12:$AZ$264)</f>
        <v>0</v>
      </c>
      <c r="AO36" s="8">
        <f>SUMIF(RevReqDetR!$B$12:$B$264,AO$1,RevReqDetR!$AZ$12:$AZ$264)</f>
        <v>0</v>
      </c>
      <c r="AP36" s="8">
        <f>SUMIF(RevReqDetR!$B$12:$B$264,AP$1,RevReqDetR!$AZ$12:$AZ$264)</f>
        <v>0</v>
      </c>
      <c r="AQ36" s="8">
        <f>SUMIF(RevReqDetR!$B$12:$B$264,AQ$1,RevReqDetR!$AZ$12:$AZ$264)</f>
        <v>0</v>
      </c>
      <c r="AR36" s="8">
        <f>SUMIF(RevReqDetR!$B$12:$B$264,AR$1,RevReqDetR!$AZ$12:$AZ$264)</f>
        <v>0</v>
      </c>
      <c r="AS36" s="8">
        <f>SUMIF(RevReqDetR!$B$12:$B$264,AS$1,RevReqDetR!$AZ$12:$AZ$264)</f>
        <v>0</v>
      </c>
      <c r="AT36" s="8">
        <f>SUMIF(RevReqDetR!$B$12:$B$264,AT$1,RevReqDetR!$AZ$12:$AZ$264)</f>
        <v>0</v>
      </c>
      <c r="AU36" s="8">
        <f>SUMIF(RevReqDetR!$B$12:$B$264,AU$1,RevReqDetR!$AZ$12:$AZ$264)</f>
        <v>0</v>
      </c>
      <c r="AV36" s="8">
        <f>SUMIF(RevReqDetR!$B$12:$B$264,AV$1,RevReqDetR!$AZ$12:$AZ$264)</f>
        <v>0</v>
      </c>
      <c r="AW36" s="8">
        <f>SUMIF(RevReqDetR!$B$12:$B$264,AW$1,RevReqDetR!$AZ$12:$AZ$264)</f>
        <v>0</v>
      </c>
      <c r="AX36" s="8">
        <f>SUMIF(RevReqDetR!$B$12:$B$264,AX$1,RevReqDetR!$AZ$12:$AZ$264)</f>
        <v>0</v>
      </c>
      <c r="AY36" s="8">
        <f>SUMIF(RevReqDetR!$B$12:$B$264,AY$1,RevReqDetR!$AZ$12:$AZ$264)</f>
        <v>0</v>
      </c>
      <c r="AZ36" s="8">
        <f>SUMIF(RevReqDetR!$B$12:$B$264,AZ$1,RevReqDetR!$AZ$12:$AZ$264)</f>
        <v>0</v>
      </c>
      <c r="BA36" s="8">
        <f>SUMIF(RevReqDetR!$B$12:$B$264,BA$1,RevReqDetR!$AZ$12:$AZ$264)</f>
        <v>0</v>
      </c>
      <c r="BB36" s="8">
        <f>SUMIF(RevReqDetR!$B$12:$B$264,BB$1,RevReqDetR!$AZ$12:$AZ$264)</f>
        <v>0</v>
      </c>
      <c r="BC36" s="8">
        <f>SUMIF(RevReqDetR!$B$12:$B$264,BC$1,RevReqDetR!$AZ$12:$AZ$264)</f>
        <v>0</v>
      </c>
      <c r="BD36" s="8">
        <f>SUMIF(RevReqDetR!$B$12:$B$264,BD$1,RevReqDetR!$AZ$12:$AZ$264)</f>
        <v>0</v>
      </c>
      <c r="BE36" s="8">
        <f>SUMIF(RevReqDetR!$B$12:$B$264,BE$1,RevReqDetR!$AZ$12:$AZ$264)</f>
        <v>0</v>
      </c>
      <c r="BF36" s="8">
        <f>SUMIF(RevReqDetR!$B$12:$B$264,BF$1,RevReqDetR!$AZ$12:$AZ$264)</f>
        <v>0</v>
      </c>
      <c r="BG36" s="8">
        <f>SUMIF(RevReqDetR!$B$12:$B$264,BG$1,RevReqDetR!$AZ$12:$AZ$264)</f>
        <v>0</v>
      </c>
      <c r="BH36" s="8">
        <f>SUMIF(RevReqDetR!$B$12:$B$264,BH$1,RevReqDetR!$AZ$12:$AZ$264)</f>
        <v>0</v>
      </c>
      <c r="BI36" s="8">
        <f>SUMIF(RevReqDetR!$B$12:$B$264,BI$1,RevReqDetR!$AZ$12:$AZ$264)</f>
        <v>0</v>
      </c>
      <c r="BJ36" s="8">
        <f>SUMIF(RevReqDetR!$B$12:$B$264,BJ$1,RevReqDetR!$AZ$12:$AZ$264)</f>
        <v>0</v>
      </c>
      <c r="BK36" s="8">
        <f>SUMIF(RevReqDetR!$B$12:$B$264,BK$1,RevReqDetR!$AZ$12:$AZ$264)</f>
        <v>0</v>
      </c>
      <c r="BL36" s="8">
        <f>SUMIF(RevReqDetR!$B$12:$B$264,BL$1,RevReqDetR!$AZ$12:$AZ$264)</f>
        <v>0</v>
      </c>
      <c r="BM36" s="8">
        <f>SUMIF(RevReqDetR!$B$12:$B$264,BM$1,RevReqDetR!$AZ$12:$AZ$264)</f>
        <v>0</v>
      </c>
      <c r="BN36" s="8">
        <f>SUMIF(RevReqDetR!$B$12:$B$264,BN$1,RevReqDetR!$AZ$12:$AZ$264)</f>
        <v>0</v>
      </c>
      <c r="BO36" s="8">
        <f>SUMIF(RevReqDetR!$B$12:$B$264,BO$1,RevReqDetR!$AZ$12:$AZ$264)</f>
        <v>0</v>
      </c>
      <c r="BP36" s="8">
        <f>SUMIF(RevReqDetR!$B$12:$B$264,BP$1,RevReqDetR!$AZ$12:$AZ$264)</f>
        <v>0</v>
      </c>
      <c r="BQ36" s="8">
        <f>SUMIF(RevReqDetR!$B$12:$B$264,BQ$1,RevReqDetR!$AZ$12:$AZ$264)</f>
        <v>0</v>
      </c>
      <c r="BR36" s="8">
        <f>SUMIF(RevReqDetR!$B$12:$B$264,BR$1,RevReqDetR!$AZ$12:$AZ$264)</f>
        <v>0</v>
      </c>
      <c r="BS36" s="8">
        <f>SUMIF(RevReqDetR!$B$12:$B$264,BS$1,RevReqDetR!$AZ$12:$AZ$264)</f>
        <v>0</v>
      </c>
      <c r="BT36" s="8">
        <f>SUMIF(RevReqDetR!$B$12:$B$264,BT$1,RevReqDetR!$AZ$12:$AZ$264)</f>
        <v>0</v>
      </c>
      <c r="BU36" s="8">
        <f>SUMIF(RevReqDetR!$B$12:$B$264,BU$1,RevReqDetR!$AZ$12:$AZ$264)</f>
        <v>0</v>
      </c>
      <c r="BV36" s="8">
        <f>SUMIF(RevReqDetR!$B$12:$B$264,BV$1,RevReqDetR!$AZ$12:$AZ$264)</f>
        <v>0</v>
      </c>
      <c r="BW36" s="8">
        <f>SUMIF(RevReqDetR!$B$12:$B$264,BW$1,RevReqDetR!$AZ$12:$AZ$264)</f>
        <v>0</v>
      </c>
      <c r="BX36" s="8">
        <f>SUMIF(RevReqDetR!$B$12:$B$264,BX$1,RevReqDetR!$AZ$12:$AZ$264)</f>
        <v>0</v>
      </c>
      <c r="BY36" s="8">
        <f>SUMIF(RevReqDetR!$B$12:$B$264,BY$1,RevReqDetR!$AZ$12:$AZ$264)</f>
        <v>0</v>
      </c>
      <c r="BZ36" s="8">
        <f>SUMIF(RevReqDetR!$B$12:$B$264,BZ$1,RevReqDetR!$AZ$12:$AZ$264)</f>
        <v>0</v>
      </c>
      <c r="CA36" s="8">
        <f>SUMIF(RevReqDetR!$B$12:$B$264,CA$1,RevReqDetR!$AZ$12:$AZ$264)</f>
        <v>0</v>
      </c>
      <c r="CB36" s="8">
        <f>SUMIF(RevReqDetR!$B$12:$B$264,CB$1,RevReqDetR!$AZ$12:$AZ$264)</f>
        <v>0</v>
      </c>
      <c r="CC36" s="8">
        <f>SUMIF(RevReqDetR!$B$12:$B$264,CC$1,RevReqDetR!$AZ$12:$AZ$264)</f>
        <v>0</v>
      </c>
      <c r="CD36" s="8">
        <f>SUMIF(RevReqDetR!$B$12:$B$264,CD$1,RevReqDetR!$AZ$12:$AZ$264)</f>
        <v>0</v>
      </c>
      <c r="CE36" s="8">
        <f>SUMIF(RevReqDetR!$B$12:$B$264,CE$1,RevReqDetR!$AZ$12:$AZ$264)</f>
        <v>0</v>
      </c>
      <c r="CF36" s="8">
        <f>SUMIF(RevReqDetR!$B$12:$B$264,CF$1,RevReqDetR!$AZ$12:$AZ$264)</f>
        <v>0</v>
      </c>
      <c r="CG36" s="8">
        <f>SUMIF(RevReqDetR!$B$12:$B$264,CG$1,RevReqDetR!$AZ$12:$AZ$264)</f>
        <v>0</v>
      </c>
      <c r="CH36" s="8">
        <f>SUMIF(RevReqDetR!$B$12:$B$264,CH$1,RevReqDetR!$AZ$12:$AZ$264)</f>
        <v>0</v>
      </c>
      <c r="CI36" s="8">
        <f>SUMIF(RevReqDetR!$B$12:$B$264,CI$1,RevReqDetR!$AZ$12:$AZ$264)</f>
        <v>0</v>
      </c>
      <c r="CJ36" s="8">
        <f>SUMIF(RevReqDetR!$B$12:$B$264,CJ$1,RevReqDetR!$AZ$12:$AZ$264)</f>
        <v>0</v>
      </c>
      <c r="CK36" s="8">
        <f>SUMIF(RevReqDetR!$B$12:$B$264,CK$1,RevReqDetR!$AZ$12:$AZ$264)</f>
        <v>0</v>
      </c>
      <c r="CL36" s="8">
        <f>SUMIF(RevReqDetR!$B$12:$B$264,CL$1,RevReqDetR!$AZ$12:$AZ$264)</f>
        <v>0</v>
      </c>
      <c r="CM36" s="8">
        <f>SUMIF(RevReqDetR!$B$12:$B$264,CM$1,RevReqDetR!$AZ$12:$AZ$264)</f>
        <v>0</v>
      </c>
      <c r="CN36" s="8">
        <f>SUMIF(RevReqDetR!$B$12:$B$264,CN$1,RevReqDetR!$AZ$12:$AZ$264)</f>
        <v>0</v>
      </c>
      <c r="CO36" s="8">
        <f>SUMIF(RevReqDetR!$B$12:$B$264,CO$1,RevReqDetR!$AZ$12:$AZ$264)</f>
        <v>0</v>
      </c>
      <c r="CP36" s="8">
        <f>SUMIF(RevReqDetR!$B$12:$B$264,CP$1,RevReqDetR!$AZ$12:$AZ$264)</f>
        <v>0</v>
      </c>
      <c r="CQ36" s="8">
        <f>SUMIF(RevReqDetR!$B$12:$B$264,CQ$1,RevReqDetR!$AZ$12:$AZ$264)</f>
        <v>0</v>
      </c>
      <c r="CR36" s="8">
        <f>SUMIF(RevReqDetR!$B$12:$B$264,CR$1,RevReqDetR!$AZ$12:$AZ$264)</f>
        <v>0</v>
      </c>
      <c r="CS36" s="8">
        <f>SUMIF(RevReqDetR!$B$12:$B$264,CS$1,RevReqDetR!$AZ$12:$AZ$264)</f>
        <v>0</v>
      </c>
      <c r="CT36" s="8">
        <f>SUMIF(RevReqDetR!$B$12:$B$264,CT$1,RevReqDetR!$AZ$12:$AZ$264)</f>
        <v>0</v>
      </c>
      <c r="CU36" s="8">
        <f>SUMIF(RevReqDetR!$B$12:$B$264,CU$1,RevReqDetR!$AZ$12:$AZ$264)</f>
        <v>0</v>
      </c>
      <c r="CV36" s="8">
        <f>SUMIF(RevReqDetR!$B$12:$B$264,CV$1,RevReqDetR!$AZ$12:$AZ$264)</f>
        <v>0</v>
      </c>
      <c r="CW36" s="8">
        <f>SUMIF(RevReqDetR!$B$12:$B$264,CW$1,RevReqDetR!$AZ$12:$AZ$264)</f>
        <v>0</v>
      </c>
      <c r="CX36" s="8">
        <f>SUMIF(RevReqDetR!$B$12:$B$264,CX$1,RevReqDetR!$AZ$12:$AZ$264)</f>
        <v>0</v>
      </c>
      <c r="CY36" s="8">
        <f>SUMIF(RevReqDetR!$B$12:$B$264,CY$1,RevReqDetR!$AZ$12:$AZ$264)</f>
        <v>0</v>
      </c>
      <c r="CZ36" s="8">
        <f>SUMIF(RevReqDetR!$B$12:$B$264,CZ$1,RevReqDetR!$AZ$12:$AZ$264)</f>
        <v>0</v>
      </c>
      <c r="DA36" s="8">
        <f>SUMIF(RevReqDetR!$B$12:$B$264,DA$1,RevReqDetR!$AZ$12:$AZ$264)</f>
        <v>0</v>
      </c>
      <c r="DB36" s="8">
        <f>SUMIF(RevReqDetR!$B$12:$B$264,DB$1,RevReqDetR!$AZ$12:$AZ$264)</f>
        <v>0</v>
      </c>
      <c r="DC36" s="8">
        <f>SUMIF(RevReqDetR!$B$12:$B$264,DC$1,RevReqDetR!$AZ$12:$AZ$264)</f>
        <v>0</v>
      </c>
      <c r="DD36" s="8">
        <f>SUMIF(RevReqDetR!$B$12:$B$264,DD$1,RevReqDetR!$AZ$12:$AZ$264)</f>
        <v>0</v>
      </c>
      <c r="DE36" s="8">
        <f>SUMIF(RevReqDetR!$B$12:$B$264,DE$1,RevReqDetR!$AZ$12:$AZ$264)</f>
        <v>0</v>
      </c>
      <c r="DF36" s="8">
        <f>SUMIF(RevReqDetR!$B$12:$B$264,DF$1,RevReqDetR!$AZ$12:$AZ$264)</f>
        <v>0</v>
      </c>
      <c r="DG36" s="8">
        <f>SUMIF(RevReqDetR!$B$12:$B$264,DG$1,RevReqDetR!$AZ$12:$AZ$264)</f>
        <v>0</v>
      </c>
      <c r="DH36" s="8">
        <f>SUMIF(RevReqDetR!$B$12:$B$264,DH$1,RevReqDetR!$AZ$12:$AZ$264)</f>
        <v>0</v>
      </c>
      <c r="DI36" s="8">
        <f>SUMIF(RevReqDetR!$B$12:$B$264,DI$1,RevReqDetR!$AZ$12:$AZ$264)</f>
        <v>0</v>
      </c>
      <c r="DJ36" s="8">
        <f>SUMIF(RevReqDetR!$B$12:$B$264,DJ$1,RevReqDetR!$AZ$12:$AZ$264)</f>
        <v>0</v>
      </c>
      <c r="DK36" s="8">
        <f>SUMIF(RevReqDetR!$B$12:$B$264,DK$1,RevReqDetR!$AZ$12:$AZ$264)</f>
        <v>0</v>
      </c>
      <c r="DL36" s="8">
        <f>SUMIF(RevReqDetR!$B$12:$B$264,DL$1,RevReqDetR!$AZ$12:$AZ$264)</f>
        <v>0</v>
      </c>
      <c r="DM36" s="8">
        <f>SUMIF(RevReqDetR!$B$12:$B$264,DM$1,RevReqDetR!$AZ$12:$AZ$264)</f>
        <v>0</v>
      </c>
      <c r="DN36" s="8">
        <f>SUMIF(RevReqDetR!$B$12:$B$264,DN$1,RevReqDetR!$AZ$12:$AZ$264)</f>
        <v>0</v>
      </c>
      <c r="DO36" s="8">
        <f>SUMIF(RevReqDetR!$B$12:$B$264,DO$1,RevReqDetR!$AZ$12:$AZ$264)</f>
        <v>0</v>
      </c>
      <c r="DP36" s="8">
        <f>SUMIF(RevReqDetR!$B$12:$B$264,DP$1,RevReqDetR!$AZ$12:$AZ$264)</f>
        <v>0</v>
      </c>
      <c r="DQ36" s="8">
        <f>SUMIF(RevReqDetR!$B$12:$B$264,DQ$1,RevReqDetR!$AZ$12:$AZ$264)</f>
        <v>0</v>
      </c>
      <c r="DR36" s="8">
        <f>SUMIF(RevReqDetR!$B$12:$B$264,DR$1,RevReqDetR!$AZ$12:$AZ$264)</f>
        <v>0</v>
      </c>
      <c r="DS36" s="8">
        <f>SUMIF(RevReqDetR!$B$12:$B$264,DS$1,RevReqDetR!$AZ$12:$AZ$264)</f>
        <v>0</v>
      </c>
      <c r="DT36" s="8">
        <f>SUMIF(RevReqDetR!$B$12:$B$264,DT$1,RevReqDetR!$AZ$12:$AZ$264)</f>
        <v>0</v>
      </c>
      <c r="DU36" s="8">
        <f>SUMIF(RevReqDetR!$B$12:$B$264,DU$1,RevReqDetR!$AZ$12:$AZ$264)</f>
        <v>0</v>
      </c>
      <c r="DV36" s="8">
        <f>SUMIF(RevReqDetR!$B$12:$B$264,DV$1,RevReqDetR!$AZ$12:$AZ$264)</f>
        <v>0</v>
      </c>
      <c r="DW36" s="8">
        <f>SUMIF(RevReqDetR!$B$12:$B$264,DW$1,RevReqDetR!$AZ$12:$AZ$264)</f>
        <v>0</v>
      </c>
      <c r="DX36" s="8">
        <f>SUMIF(RevReqDetR!$B$12:$B$264,DX$1,RevReqDetR!$AZ$12:$AZ$264)</f>
        <v>0</v>
      </c>
      <c r="DY36" s="8">
        <f>SUMIF(RevReqDetR!$B$12:$B$264,DY$1,RevReqDetR!$AZ$12:$AZ$264)</f>
        <v>0</v>
      </c>
      <c r="DZ36" s="8">
        <f>SUMIF(RevReqDetR!$B$12:$B$264,DZ$1,RevReqDetR!$AZ$12:$AZ$264)</f>
        <v>0</v>
      </c>
      <c r="EA36" s="8">
        <f>SUMIF(RevReqDetR!$B$12:$B$264,EA$1,RevReqDetR!$AZ$12:$AZ$264)</f>
        <v>0</v>
      </c>
      <c r="EB36" s="8">
        <f>SUMIF(RevReqDetR!$B$12:$B$264,EB$1,RevReqDetR!$AZ$12:$AZ$264)</f>
        <v>0</v>
      </c>
      <c r="EC36" s="8">
        <f>SUMIF(RevReqDetR!$B$12:$B$264,EC$1,RevReqDetR!$AZ$12:$AZ$264)</f>
        <v>0</v>
      </c>
      <c r="ED36" s="8">
        <f>SUMIF(RevReqDetR!$B$12:$B$264,ED$1,RevReqDetR!$AZ$12:$AZ$264)</f>
        <v>0</v>
      </c>
      <c r="EE36" s="8">
        <f>SUMIF(RevReqDetR!$B$12:$B$264,EE$1,RevReqDetR!$AZ$12:$AZ$264)</f>
        <v>0</v>
      </c>
      <c r="EF36" s="8">
        <f>SUMIF(RevReqDetR!$B$12:$B$264,EF$1,RevReqDetR!$AZ$12:$AZ$264)</f>
        <v>0</v>
      </c>
      <c r="EG36" s="8">
        <f>SUMIF(RevReqDetR!$B$12:$B$264,EG$1,RevReqDetR!$AZ$12:$AZ$264)</f>
        <v>0</v>
      </c>
      <c r="EH36" s="8">
        <f>SUMIF(RevReqDetR!$B$12:$B$264,EH$1,RevReqDetR!$AZ$12:$AZ$264)</f>
        <v>0</v>
      </c>
      <c r="EI36" s="8">
        <f>SUMIF(RevReqDetR!$B$12:$B$264,EI$1,RevReqDetR!$AZ$12:$AZ$264)</f>
        <v>0</v>
      </c>
      <c r="EJ36" s="8">
        <f>SUMIF(RevReqDetR!$B$12:$B$264,EJ$1,RevReqDetR!$AZ$12:$AZ$264)</f>
        <v>0</v>
      </c>
      <c r="EK36" s="8">
        <f>SUMIF(RevReqDetR!$B$12:$B$264,EK$1,RevReqDetR!$AZ$12:$AZ$264)</f>
        <v>0</v>
      </c>
      <c r="EL36" s="8">
        <f>SUMIF(RevReqDetR!$B$12:$B$264,EL$1,RevReqDetR!$AZ$12:$AZ$264)</f>
        <v>0</v>
      </c>
      <c r="EM36" s="8">
        <f>SUMIF(RevReqDetR!$B$12:$B$264,EM$1,RevReqDetR!$AZ$12:$AZ$264)</f>
        <v>0</v>
      </c>
      <c r="EN36" s="8">
        <f>SUMIF(RevReqDetR!$B$12:$B$264,EN$1,RevReqDetR!$AZ$12:$AZ$264)</f>
        <v>0</v>
      </c>
      <c r="EO36" s="8">
        <f>SUMIF(RevReqDetR!$B$12:$B$264,EO$1,RevReqDetR!$AZ$12:$AZ$264)</f>
        <v>0</v>
      </c>
      <c r="EP36" s="8">
        <f>SUMIF(RevReqDetR!$B$12:$B$264,EP$1,RevReqDetR!$AZ$12:$AZ$264)</f>
        <v>0</v>
      </c>
      <c r="EQ36" s="8">
        <f>SUMIF(RevReqDetR!$B$12:$B$264,EQ$1,RevReqDetR!$AZ$12:$AZ$264)</f>
        <v>0</v>
      </c>
      <c r="ER36" s="8">
        <f>SUMIF(RevReqDetR!$B$12:$B$264,ER$1,RevReqDetR!$AZ$12:$AZ$264)</f>
        <v>0</v>
      </c>
      <c r="ES36" s="8">
        <f>SUMIF(RevReqDetR!$B$12:$B$264,ES$1,RevReqDetR!$AZ$12:$AZ$264)</f>
        <v>0</v>
      </c>
      <c r="ET36" s="8">
        <f>SUMIF(RevReqDetR!$B$12:$B$264,ET$1,RevReqDetR!$AZ$12:$AZ$264)</f>
        <v>0</v>
      </c>
      <c r="EU36" s="8">
        <f>SUMIF(RevReqDetR!$B$12:$B$264,EU$1,RevReqDetR!$AZ$12:$AZ$264)</f>
        <v>0</v>
      </c>
      <c r="EV36" s="8">
        <f>SUMIF(RevReqDetR!$B$12:$B$264,EV$1,RevReqDetR!$AZ$12:$AZ$264)</f>
        <v>0</v>
      </c>
      <c r="EW36" s="8">
        <f>SUMIF(RevReqDetR!$B$12:$B$264,EW$1,RevReqDetR!$AZ$12:$AZ$264)</f>
        <v>0</v>
      </c>
      <c r="EX36" s="8">
        <f>SUMIF(RevReqDetR!$B$12:$B$264,EX$1,RevReqDetR!$AZ$12:$AZ$264)</f>
        <v>0</v>
      </c>
      <c r="EY36" s="8">
        <f>SUMIF(RevReqDetR!$B$12:$B$264,EY$1,RevReqDetR!$AZ$12:$AZ$264)</f>
        <v>0</v>
      </c>
      <c r="EZ36" s="8">
        <f>SUMIF(RevReqDetR!$B$12:$B$264,EZ$1,RevReqDetR!$AZ$12:$AZ$264)</f>
        <v>0</v>
      </c>
      <c r="FA36" s="8">
        <f>SUMIF(RevReqDetR!$B$12:$B$264,FA$1,RevReqDetR!$AZ$12:$AZ$264)</f>
        <v>0</v>
      </c>
      <c r="FB36" s="8">
        <f>SUMIF(RevReqDetR!$B$12:$B$264,FB$1,RevReqDetR!$AZ$12:$AZ$264)</f>
        <v>0</v>
      </c>
      <c r="FC36" s="8">
        <f>SUMIF(RevReqDetR!$B$12:$B$264,FC$1,RevReqDetR!$AZ$12:$AZ$264)</f>
        <v>0</v>
      </c>
      <c r="FD36" s="8">
        <f>SUMIF(RevReqDetR!$B$12:$B$264,FD$1,RevReqDetR!$AZ$12:$AZ$264)</f>
        <v>0</v>
      </c>
      <c r="FE36" s="8">
        <f>SUMIF(RevReqDetR!$B$12:$B$264,FE$1,RevReqDetR!$AZ$12:$AZ$264)</f>
        <v>0</v>
      </c>
      <c r="FF36" s="8">
        <f>SUMIF(RevReqDetR!$B$12:$B$264,FF$1,RevReqDetR!$AZ$12:$AZ$264)</f>
        <v>0</v>
      </c>
      <c r="FG36" s="8">
        <f>SUMIF(RevReqDetR!$B$12:$B$264,FG$1,RevReqDetR!$AZ$12:$AZ$264)</f>
        <v>0</v>
      </c>
      <c r="FH36" s="8">
        <f>SUMIF(RevReqDetR!$B$12:$B$264,FH$1,RevReqDetR!$AZ$12:$AZ$264)</f>
        <v>0</v>
      </c>
      <c r="FI36" s="8">
        <f>SUMIF(RevReqDetR!$B$12:$B$264,FI$1,RevReqDetR!$AZ$12:$AZ$264)</f>
        <v>0</v>
      </c>
      <c r="FJ36" s="8">
        <f>SUMIF(RevReqDetR!$B$12:$B$264,FJ$1,RevReqDetR!$AZ$12:$AZ$264)</f>
        <v>0</v>
      </c>
      <c r="FK36" s="8">
        <f>SUMIF(RevReqDetR!$B$12:$B$264,FK$1,RevReqDetR!$AZ$12:$AZ$264)</f>
        <v>0</v>
      </c>
      <c r="FL36" s="8">
        <f>SUMIF(RevReqDetR!$B$12:$B$264,FL$1,RevReqDetR!$AZ$12:$AZ$264)</f>
        <v>0</v>
      </c>
      <c r="FM36" s="8">
        <f>SUMIF(RevReqDetR!$B$12:$B$264,FM$1,RevReqDetR!$AZ$12:$AZ$264)</f>
        <v>0</v>
      </c>
      <c r="FN36" s="8">
        <f>SUMIF(RevReqDetR!$B$12:$B$264,FN$1,RevReqDetR!$AZ$12:$AZ$264)</f>
        <v>0</v>
      </c>
      <c r="FO36" s="8">
        <f>SUMIF(RevReqDetR!$B$12:$B$264,FO$1,RevReqDetR!$AZ$12:$AZ$264)</f>
        <v>0</v>
      </c>
      <c r="FP36" s="8">
        <f>SUMIF(RevReqDetR!$B$12:$B$264,FP$1,RevReqDetR!$AZ$12:$AZ$264)</f>
        <v>0</v>
      </c>
      <c r="FQ36" s="8">
        <f>SUMIF(RevReqDetR!$B$12:$B$264,FQ$1,RevReqDetR!$AZ$12:$AZ$264)</f>
        <v>0</v>
      </c>
      <c r="FR36" s="8">
        <f>SUMIF(RevReqDetR!$B$12:$B$264,FR$1,RevReqDetR!$AZ$12:$AZ$264)</f>
        <v>0</v>
      </c>
      <c r="FS36" s="8">
        <f>SUMIF(RevReqDetR!$B$12:$B$264,FS$1,RevReqDetR!$AZ$12:$AZ$264)</f>
        <v>0</v>
      </c>
      <c r="FT36" s="8">
        <f>SUMIF(RevReqDetR!$B$12:$B$264,FT$1,RevReqDetR!$AZ$12:$AZ$264)</f>
        <v>0</v>
      </c>
      <c r="FU36" s="8">
        <f>SUMIF(RevReqDetR!$B$12:$B$264,FU$1,RevReqDetR!$AZ$12:$AZ$264)</f>
        <v>0</v>
      </c>
      <c r="FV36" s="8">
        <f>SUMIF(RevReqDetR!$B$12:$B$264,FV$1,RevReqDetR!$AZ$12:$AZ$264)</f>
        <v>0</v>
      </c>
      <c r="FW36" s="8">
        <f>SUMIF(RevReqDetR!$B$12:$B$264,FW$1,RevReqDetR!$AZ$12:$AZ$264)</f>
        <v>0</v>
      </c>
      <c r="FX36" s="8">
        <f>SUMIF(RevReqDetR!$B$12:$B$264,FX$1,RevReqDetR!$AZ$12:$AZ$264)</f>
        <v>0</v>
      </c>
      <c r="FY36" s="8">
        <f>SUMIF(RevReqDetR!$B$12:$B$264,FY$1,RevReqDetR!$AZ$12:$AZ$264)</f>
        <v>0</v>
      </c>
      <c r="FZ36" s="8">
        <f>SUMIF(RevReqDetR!$B$12:$B$264,FZ$1,RevReqDetR!$AZ$12:$AZ$264)</f>
        <v>0</v>
      </c>
      <c r="GA36" s="8">
        <f>SUMIF(RevReqDetR!$B$12:$B$264,GA$1,RevReqDetR!$AZ$12:$AZ$264)</f>
        <v>0</v>
      </c>
      <c r="GB36" s="8">
        <f>SUMIF(RevReqDetR!$B$12:$B$264,GB$1,RevReqDetR!$AZ$12:$AZ$264)</f>
        <v>0</v>
      </c>
      <c r="GC36" s="8">
        <f>SUMIF(RevReqDetR!$B$12:$B$264,GC$1,RevReqDetR!$AZ$12:$AZ$264)</f>
        <v>0</v>
      </c>
      <c r="GD36" s="8">
        <f>SUMIF(RevReqDetR!$B$12:$B$264,GD$1,RevReqDetR!$AZ$12:$AZ$264)</f>
        <v>0</v>
      </c>
      <c r="GE36" s="8">
        <f>SUMIF(RevReqDetR!$B$12:$B$264,GE$1,RevReqDetR!$AZ$12:$AZ$264)</f>
        <v>0</v>
      </c>
      <c r="GF36" s="8">
        <f>SUMIF(RevReqDetR!$B$12:$B$264,GF$1,RevReqDetR!$AZ$12:$AZ$264)</f>
        <v>0</v>
      </c>
      <c r="GG36" s="8">
        <f>SUMIF(RevReqDetR!$B$12:$B$264,GG$1,RevReqDetR!$AZ$12:$AZ$264)</f>
        <v>0</v>
      </c>
      <c r="GH36" s="8">
        <f>SUMIF(RevReqDetR!$B$12:$B$264,GH$1,RevReqDetR!$AZ$12:$AZ$264)</f>
        <v>0</v>
      </c>
      <c r="GI36" s="8">
        <f>SUMIF(RevReqDetR!$B$12:$B$264,GI$1,RevReqDetR!$AZ$12:$AZ$264)</f>
        <v>0</v>
      </c>
      <c r="GJ36" s="8">
        <f>SUMIF(RevReqDetR!$B$12:$B$264,GJ$1,RevReqDetR!$AZ$12:$AZ$264)</f>
        <v>0</v>
      </c>
      <c r="GK36" s="8">
        <f>SUMIF(RevReqDetR!$B$12:$B$264,GK$1,RevReqDetR!$AZ$12:$AZ$264)</f>
        <v>0</v>
      </c>
      <c r="GL36" s="8">
        <f>SUMIF(RevReqDetR!$B$12:$B$264,GL$1,RevReqDetR!$AZ$12:$AZ$264)</f>
        <v>0</v>
      </c>
      <c r="GM36" s="8">
        <f>SUMIF(RevReqDetR!$B$12:$B$264,GM$1,RevReqDetR!$AZ$12:$AZ$264)</f>
        <v>0</v>
      </c>
      <c r="GN36" s="8">
        <f>SUMIF(RevReqDetR!$B$12:$B$264,GN$1,RevReqDetR!$AZ$12:$AZ$264)</f>
        <v>0</v>
      </c>
      <c r="GO36" s="8">
        <f>SUMIF(RevReqDetR!$B$12:$B$264,GO$1,RevReqDetR!$AZ$12:$AZ$264)</f>
        <v>0</v>
      </c>
      <c r="GP36" s="8">
        <f>SUMIF(RevReqDetR!$B$12:$B$264,GP$1,RevReqDetR!$AZ$12:$AZ$264)</f>
        <v>0</v>
      </c>
      <c r="GQ36" s="8">
        <f>SUMIF(RevReqDetR!$B$12:$B$264,GQ$1,RevReqDetR!$AZ$12:$AZ$264)</f>
        <v>0</v>
      </c>
      <c r="GR36" s="8">
        <f>SUMIF(RevReqDetR!$B$12:$B$264,GR$1,RevReqDetR!$AZ$12:$AZ$264)</f>
        <v>0</v>
      </c>
      <c r="GS36" s="8">
        <f>SUMIF(RevReqDetR!$B$12:$B$264,GS$1,RevReqDetR!$AZ$12:$AZ$264)</f>
        <v>0</v>
      </c>
      <c r="GT36" s="8">
        <f>SUMIF(RevReqDetR!$B$12:$B$264,GT$1,RevReqDetR!$AZ$12:$AZ$264)</f>
        <v>0</v>
      </c>
      <c r="GU36" s="8">
        <f>SUMIF(RevReqDetR!$B$12:$B$264,GU$1,RevReqDetR!$AZ$12:$AZ$264)</f>
        <v>0</v>
      </c>
      <c r="GV36" s="8">
        <f>SUMIF(RevReqDetR!$B$12:$B$264,GV$1,RevReqDetR!$AZ$12:$AZ$264)</f>
        <v>0</v>
      </c>
      <c r="GW36" s="8">
        <f>SUMIF(RevReqDetR!$B$12:$B$264,GW$1,RevReqDetR!$AZ$12:$AZ$264)</f>
        <v>0</v>
      </c>
      <c r="GX36" s="8">
        <f>SUMIF(RevReqDetR!$B$12:$B$264,GX$1,RevReqDetR!$AZ$12:$AZ$264)</f>
        <v>0</v>
      </c>
      <c r="GY36" s="8">
        <f>SUMIF(RevReqDetR!$B$12:$B$264,GY$1,RevReqDetR!$AZ$12:$AZ$264)</f>
        <v>0</v>
      </c>
      <c r="GZ36" s="8">
        <f>SUMIF(RevReqDetR!$B$12:$B$264,GZ$1,RevReqDetR!$AZ$12:$AZ$264)</f>
        <v>0</v>
      </c>
      <c r="HA36" s="8">
        <f>SUMIF(RevReqDetR!$B$12:$B$264,HA$1,RevReqDetR!$AZ$12:$AZ$264)</f>
        <v>0</v>
      </c>
      <c r="HB36" s="8">
        <f>SUMIF(RevReqDetR!$B$12:$B$264,HB$1,RevReqDetR!$AZ$12:$AZ$264)</f>
        <v>0</v>
      </c>
      <c r="HC36" s="8">
        <f>SUMIF(RevReqDetR!$B$12:$B$264,HC$1,RevReqDetR!$AZ$12:$AZ$264)</f>
        <v>0</v>
      </c>
      <c r="HD36" s="8">
        <f>SUMIF(RevReqDetR!$B$12:$B$264,HD$1,RevReqDetR!$AZ$12:$AZ$264)</f>
        <v>0</v>
      </c>
      <c r="HE36" s="8">
        <f>SUMIF(RevReqDetR!$B$12:$B$264,HE$1,RevReqDetR!$AZ$12:$AZ$264)</f>
        <v>0</v>
      </c>
      <c r="HF36" s="8">
        <f>SUMIF(RevReqDetR!$B$12:$B$264,HF$1,RevReqDetR!$AZ$12:$AZ$264)</f>
        <v>0</v>
      </c>
      <c r="HG36" s="8">
        <f>SUMIF(RevReqDetR!$B$12:$B$264,HG$1,RevReqDetR!$AZ$12:$AZ$264)</f>
        <v>0</v>
      </c>
      <c r="HH36" s="8">
        <f>SUMIF(RevReqDetR!$B$12:$B$264,HH$1,RevReqDetR!$AZ$12:$AZ$264)</f>
        <v>0</v>
      </c>
      <c r="HI36" s="8">
        <f>SUMIF(RevReqDetR!$B$12:$B$264,HI$1,RevReqDetR!$AZ$12:$AZ$264)</f>
        <v>0</v>
      </c>
      <c r="HJ36" s="8">
        <f>SUMIF(RevReqDetR!$B$12:$B$264,HJ$1,RevReqDetR!$AZ$12:$AZ$264)</f>
        <v>0</v>
      </c>
      <c r="HK36" s="8">
        <f>SUMIF(RevReqDetR!$B$12:$B$264,HK$1,RevReqDetR!$AZ$12:$AZ$264)</f>
        <v>0</v>
      </c>
      <c r="HL36" s="8">
        <f>SUMIF(RevReqDetR!$B$12:$B$264,HL$1,RevReqDetR!$AZ$12:$AZ$264)</f>
        <v>0</v>
      </c>
      <c r="HM36" s="8">
        <f>SUMIF(RevReqDetR!$B$12:$B$264,HM$1,RevReqDetR!$AZ$12:$AZ$264)</f>
        <v>0</v>
      </c>
      <c r="HN36" s="8">
        <f>SUMIF(RevReqDetR!$B$12:$B$264,HN$1,RevReqDetR!$AZ$12:$AZ$264)</f>
        <v>0</v>
      </c>
      <c r="HO36" s="8">
        <f>SUMIF(RevReqDetR!$B$12:$B$264,HO$1,RevReqDetR!$AZ$12:$AZ$264)</f>
        <v>0</v>
      </c>
      <c r="HP36" s="8">
        <f>SUMIF(RevReqDetR!$B$12:$B$264,HP$1,RevReqDetR!$AZ$12:$AZ$264)</f>
        <v>0</v>
      </c>
      <c r="HQ36" s="8">
        <f>SUMIF(RevReqDetR!$B$12:$B$264,HQ$1,RevReqDetR!$AZ$12:$AZ$264)</f>
        <v>0</v>
      </c>
      <c r="HR36" s="8">
        <f>SUMIF(RevReqDetR!$B$12:$B$264,HR$1,RevReqDetR!$AZ$12:$AZ$264)</f>
        <v>0</v>
      </c>
      <c r="HS36" s="8">
        <f>SUMIF(RevReqDetR!$B$12:$B$264,HS$1,RevReqDetR!$AZ$12:$AZ$264)</f>
        <v>0</v>
      </c>
      <c r="HT36" s="8">
        <f>SUMIF(RevReqDetR!$B$12:$B$264,HT$1,RevReqDetR!$AZ$12:$AZ$264)</f>
        <v>0</v>
      </c>
      <c r="HU36" s="8">
        <f>SUMIF(RevReqDetR!$B$12:$B$264,HU$1,RevReqDetR!$AZ$12:$AZ$264)</f>
        <v>0</v>
      </c>
      <c r="HV36" s="8">
        <f>SUMIF(RevReqDetR!$B$12:$B$264,HV$1,RevReqDetR!$AZ$12:$AZ$264)</f>
        <v>0</v>
      </c>
      <c r="HW36" s="8">
        <f>SUMIF(RevReqDetR!$B$12:$B$264,HW$1,RevReqDetR!$AZ$12:$AZ$264)</f>
        <v>0</v>
      </c>
      <c r="HX36" s="2"/>
      <c r="HY36" s="2">
        <f t="array" ref="HY36">SUM(IF($D$45:$HX$45=HY$1,IF($D$46:$HX$46=12,($D36:$HX36))))</f>
        <v>0</v>
      </c>
      <c r="HZ36" s="2">
        <f t="array" ref="HZ36">SUM(IF($D$45:$HX$45=HZ$1,IF($D$46:$HX$46=12,($D36:$HX36))))</f>
        <v>0</v>
      </c>
      <c r="IA36" s="2">
        <f t="array" ref="IA36">SUM(IF($D$45:$HX$45=IA$1,IF($D$46:$HX$46=12,($D36:$HX36))))</f>
        <v>0</v>
      </c>
      <c r="IB36" s="2">
        <f t="array" ref="IB36">SUM(IF($D$45:$HX$45=IB$1,IF($D$46:$HX$46=12,($D36:$HX36))))</f>
        <v>0</v>
      </c>
      <c r="IC36" s="2">
        <f t="array" ref="IC36">SUM(IF($D$45:$HX$45=IC$1,IF($D$46:$HX$46=12,($D36:$HX36))))</f>
        <v>0</v>
      </c>
      <c r="ID36" s="2">
        <f t="array" ref="ID36">SUM(IF($D$45:$HX$45=ID$1,IF($D$46:$HX$46=12,($D36:$HX36))))</f>
        <v>0</v>
      </c>
      <c r="IE36" s="2">
        <f t="array" ref="IE36">SUM(IF($D$45:$HX$45=IE$1,IF($D$46:$HX$46=12,($D36:$HX36))))</f>
        <v>0</v>
      </c>
      <c r="IF36" s="2">
        <f t="array" ref="IF36">SUM(IF($D$45:$HX$45=IF$1,IF($D$46:$HX$46=12,($D36:$HX36))))</f>
        <v>0</v>
      </c>
      <c r="IG36" s="2">
        <f t="array" ref="IG36">SUM(IF($D$45:$HX$45=IG$1,IF($D$46:$HX$46=12,($D36:$HX36))))</f>
        <v>0</v>
      </c>
      <c r="IH36" s="2">
        <f t="array" ref="IH36">SUM(IF($D$45:$HX$45=IH$1,IF($D$46:$HX$46=12,($D36:$HX36))))</f>
        <v>0</v>
      </c>
      <c r="II36" s="2">
        <f t="array" ref="II36">SUM(IF($D$45:$HX$45=II$1,IF($D$46:$HX$46=12,($D36:$HX36))))</f>
        <v>0</v>
      </c>
      <c r="IJ36" s="2">
        <f t="array" ref="IJ36">SUM(IF($D$45:$HX$45=IJ$1,IF($D$46:$HX$46=12,($D36:$HX36))))</f>
        <v>0</v>
      </c>
      <c r="IK36" s="2">
        <f t="array" ref="IK36">SUM(IF($D$45:$HX$45=IK$1,IF($D$46:$HX$46=12,($D36:$HX36))))</f>
        <v>0</v>
      </c>
      <c r="IL36" s="2">
        <f t="array" ref="IL36">SUM(IF($D$45:$HX$45=IL$1,IF($D$46:$HX$46=12,($D36:$HX36))))</f>
        <v>0</v>
      </c>
      <c r="IM36" s="2">
        <f t="array" ref="IM36">SUM(IF($D$45:$HX$45=IM$1,IF($D$46:$HX$46=12,($D36:$HX36))))</f>
        <v>0</v>
      </c>
      <c r="IN36" s="2">
        <f t="array" ref="IN36">SUM(IF($D$45:$HX$45=IN$1,IF($D$46:$HX$46=12,($D36:$HX36))))</f>
        <v>0</v>
      </c>
      <c r="IO36" s="2">
        <f t="array" ref="IO36">SUM(IF($D$45:$HX$45=IO$1,IF($D$46:$HX$46=12,($D36:$HX36))))</f>
        <v>0</v>
      </c>
      <c r="IP36" s="2">
        <f t="array" ref="IP36">SUM(IF($D$45:$HX$45=IP$1,IF($D$46:$HX$46=12,($D36:$HX36))))</f>
        <v>0</v>
      </c>
      <c r="IQ36" s="2">
        <f t="array" ref="IQ36">SUM(IF($D$45:$HX$45=IQ$1,IF($D$46:$HX$46=12,($D36:$HX36))))</f>
        <v>0</v>
      </c>
      <c r="IR36" s="2">
        <f t="array" ref="IR36">SUM(IF($D$45:$HX$45=IR$1,IF($D$46:$HX$46=12,($D36:$HX36))))</f>
        <v>0</v>
      </c>
    </row>
    <row r="37" spans="2:252" x14ac:dyDescent="0.2">
      <c r="B37" s="57" t="s">
        <v>33</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f t="array" ref="HY37">SUM(IF($D$45:$HX$45=HY$1,IF($D$46:$HX$46=12,($D37:$HX37))))</f>
        <v>0</v>
      </c>
      <c r="HZ37" s="2">
        <f t="array" ref="HZ37">SUM(IF($D$45:$HX$45=HZ$1,IF($D$46:$HX$46=12,($D37:$HX37))))</f>
        <v>0</v>
      </c>
      <c r="IA37" s="2">
        <f t="array" ref="IA37">SUM(IF($D$45:$HX$45=IA$1,IF($D$46:$HX$46=12,($D37:$HX37))))</f>
        <v>0</v>
      </c>
      <c r="IB37" s="2">
        <f t="array" ref="IB37">SUM(IF($D$45:$HX$45=IB$1,IF($D$46:$HX$46=12,($D37:$HX37))))</f>
        <v>0</v>
      </c>
      <c r="IC37" s="2">
        <f t="array" ref="IC37">SUM(IF($D$45:$HX$45=IC$1,IF($D$46:$HX$46=12,($D37:$HX37))))</f>
        <v>0</v>
      </c>
      <c r="ID37" s="2">
        <f t="array" ref="ID37">SUM(IF($D$45:$HX$45=ID$1,IF($D$46:$HX$46=12,($D37:$HX37))))</f>
        <v>0</v>
      </c>
      <c r="IE37" s="2">
        <f t="array" ref="IE37">SUM(IF($D$45:$HX$45=IE$1,IF($D$46:$HX$46=12,($D37:$HX37))))</f>
        <v>0</v>
      </c>
      <c r="IF37" s="2">
        <f t="array" ref="IF37">SUM(IF($D$45:$HX$45=IF$1,IF($D$46:$HX$46=12,($D37:$HX37))))</f>
        <v>0</v>
      </c>
      <c r="IG37" s="2">
        <f t="array" ref="IG37">SUM(IF($D$45:$HX$45=IG$1,IF($D$46:$HX$46=12,($D37:$HX37))))</f>
        <v>0</v>
      </c>
      <c r="IH37" s="2">
        <f t="array" ref="IH37">SUM(IF($D$45:$HX$45=IH$1,IF($D$46:$HX$46=12,($D37:$HX37))))</f>
        <v>0</v>
      </c>
      <c r="II37" s="2">
        <f t="array" ref="II37">SUM(IF($D$45:$HX$45=II$1,IF($D$46:$HX$46=12,($D37:$HX37))))</f>
        <v>0</v>
      </c>
      <c r="IJ37" s="2">
        <f t="array" ref="IJ37">SUM(IF($D$45:$HX$45=IJ$1,IF($D$46:$HX$46=12,($D37:$HX37))))</f>
        <v>0</v>
      </c>
      <c r="IK37" s="2">
        <f t="array" ref="IK37">SUM(IF($D$45:$HX$45=IK$1,IF($D$46:$HX$46=12,($D37:$HX37))))</f>
        <v>0</v>
      </c>
      <c r="IL37" s="2">
        <f t="array" ref="IL37">SUM(IF($D$45:$HX$45=IL$1,IF($D$46:$HX$46=12,($D37:$HX37))))</f>
        <v>0</v>
      </c>
      <c r="IM37" s="2">
        <f t="array" ref="IM37">SUM(IF($D$45:$HX$45=IM$1,IF($D$46:$HX$46=12,($D37:$HX37))))</f>
        <v>0</v>
      </c>
      <c r="IN37" s="2">
        <f t="array" ref="IN37">SUM(IF($D$45:$HX$45=IN$1,IF($D$46:$HX$46=12,($D37:$HX37))))</f>
        <v>0</v>
      </c>
      <c r="IO37" s="2">
        <f t="array" ref="IO37">SUM(IF($D$45:$HX$45=IO$1,IF($D$46:$HX$46=12,($D37:$HX37))))</f>
        <v>0</v>
      </c>
      <c r="IP37" s="2">
        <f t="array" ref="IP37">SUM(IF($D$45:$HX$45=IP$1,IF($D$46:$HX$46=12,($D37:$HX37))))</f>
        <v>0</v>
      </c>
      <c r="IQ37" s="2">
        <f t="array" ref="IQ37">SUM(IF($D$45:$HX$45=IQ$1,IF($D$46:$HX$46=12,($D37:$HX37))))</f>
        <v>0</v>
      </c>
      <c r="IR37" s="2">
        <f t="array" ref="IR37">SUM(IF($D$45:$HX$45=IR$1,IF($D$46:$HX$46=12,($D37:$HX37))))</f>
        <v>0</v>
      </c>
    </row>
    <row r="38" spans="2:252" x14ac:dyDescent="0.2">
      <c r="B38" s="56" t="s">
        <v>38</v>
      </c>
      <c r="D38" s="8">
        <f>SUMIF(RevReqDetR!$B$12:$B$264,D$1,RevReqDetR!$BB$12:$BB$264)</f>
        <v>0</v>
      </c>
      <c r="E38" s="8">
        <f>SUMIF(RevReqDetR!$B$12:$B$264,E$1,RevReqDetR!$BB$12:$BB$264)</f>
        <v>0</v>
      </c>
      <c r="F38" s="8">
        <f>SUMIF(RevReqDetR!$B$12:$B$264,F$1,RevReqDetR!$BB$12:$BB$264)</f>
        <v>0</v>
      </c>
      <c r="G38" s="8">
        <f>SUMIF(RevReqDetR!$B$12:$B$264,G$1,RevReqDetR!$BB$12:$BB$264)</f>
        <v>0</v>
      </c>
      <c r="H38" s="8">
        <f>SUMIF(RevReqDetR!$B$12:$B$264,H$1,RevReqDetR!$BB$12:$BB$264)</f>
        <v>0</v>
      </c>
      <c r="I38" s="8">
        <f>SUMIF(RevReqDetR!$B$12:$B$264,I$1,RevReqDetR!$BB$12:$BB$264)</f>
        <v>0</v>
      </c>
      <c r="J38" s="8">
        <f>SUMIF(RevReqDetR!$B$12:$B$264,J$1,RevReqDetR!$BB$12:$BB$264)</f>
        <v>0</v>
      </c>
      <c r="K38" s="8">
        <f>SUMIF(RevReqDetR!$B$12:$B$264,K$1,RevReqDetR!$BB$12:$BB$264)</f>
        <v>0</v>
      </c>
      <c r="L38" s="8">
        <f>SUMIF(RevReqDetR!$B$12:$B$264,L$1,RevReqDetR!$BB$12:$BB$264)</f>
        <v>0</v>
      </c>
      <c r="M38" s="8">
        <f>SUMIF(RevReqDetR!$B$12:$B$264,M$1,RevReqDetR!$BB$12:$BB$264)</f>
        <v>0</v>
      </c>
      <c r="N38" s="8">
        <f>SUMIF(RevReqDetR!$B$12:$B$264,N$1,RevReqDetR!$BB$12:$BB$264)</f>
        <v>0</v>
      </c>
      <c r="O38" s="8">
        <f>SUMIF(RevReqDetR!$B$12:$B$264,O$1,RevReqDetR!$BB$12:$BB$264)</f>
        <v>0</v>
      </c>
      <c r="P38" s="8">
        <f>SUMIF(RevReqDetR!$B$12:$B$264,P$1,RevReqDetR!$BB$12:$BB$264)</f>
        <v>0</v>
      </c>
      <c r="Q38" s="8">
        <f>SUMIF(RevReqDetR!$B$12:$B$264,Q$1,RevReqDetR!$BB$12:$BB$264)</f>
        <v>0</v>
      </c>
      <c r="R38" s="8">
        <f>SUMIF(RevReqDetR!$B$12:$B$264,R$1,RevReqDetR!$BB$12:$BB$264)</f>
        <v>34282177.668197706</v>
      </c>
      <c r="S38" s="8">
        <f>SUMIF(RevReqDetR!$B$12:$B$264,S$1,RevReqDetR!$BB$12:$BB$264)</f>
        <v>34672712.763661809</v>
      </c>
      <c r="T38" s="8">
        <f>SUMIF(RevReqDetR!$B$12:$B$264,T$1,RevReqDetR!$BB$12:$BB$264)</f>
        <v>38258009.212833151</v>
      </c>
      <c r="U38" s="8">
        <f>SUMIF(RevReqDetR!$B$12:$B$264,U$1,RevReqDetR!$BB$12:$BB$264)</f>
        <v>36910113.325553797</v>
      </c>
      <c r="V38" s="8">
        <f>SUMIF(RevReqDetR!$B$12:$B$264,V$1,RevReqDetR!$BB$12:$BB$264)</f>
        <v>37255912.171760798</v>
      </c>
      <c r="W38" s="8">
        <f>SUMIF(RevReqDetR!$B$12:$B$264,W$1,RevReqDetR!$BB$12:$BB$264)</f>
        <v>37684701.251562446</v>
      </c>
      <c r="X38" s="8">
        <f>SUMIF(RevReqDetR!$B$12:$B$264,X$1,RevReqDetR!$BB$12:$BB$264)</f>
        <v>36226865.730986148</v>
      </c>
      <c r="Y38" s="8">
        <f>SUMIF(RevReqDetR!$B$12:$B$264,Y$1,RevReqDetR!$BB$12:$BB$264)</f>
        <v>35892890.087768346</v>
      </c>
      <c r="Z38" s="8">
        <f>SUMIF(RevReqDetR!$B$12:$B$264,Z$1,RevReqDetR!$BB$12:$BB$264)</f>
        <v>38365030.734431759</v>
      </c>
      <c r="AA38" s="8">
        <f>SUMIF(RevReqDetR!$B$12:$B$264,AA$1,RevReqDetR!$BB$12:$BB$264)</f>
        <v>38636173.174389958</v>
      </c>
      <c r="AB38" s="8">
        <f>SUMIF(RevReqDetR!$B$12:$B$264,AB$1,RevReqDetR!$BB$12:$BB$264)</f>
        <v>36598996.031498633</v>
      </c>
      <c r="AC38" s="8">
        <f>SUMIF(RevReqDetR!$B$12:$B$264,AC$1,RevReqDetR!$BB$12:$BB$264)</f>
        <v>38440800.402200185</v>
      </c>
      <c r="AD38" s="8">
        <f>SUMIF(RevReqDetR!$B$12:$B$264,AD$1,RevReqDetR!$BB$12:$BB$264)</f>
        <v>38713660.514276788</v>
      </c>
      <c r="AE38" s="8">
        <f>SUMIF(RevReqDetR!$B$12:$B$264,AE$1,RevReqDetR!$BB$12:$BB$264)</f>
        <v>37967605.677393235</v>
      </c>
      <c r="AF38" s="8">
        <f>SUMIF(RevReqDetR!$B$12:$B$264,AF$1,RevReqDetR!$BB$12:$BB$264)</f>
        <v>37956690.896994889</v>
      </c>
      <c r="AG38" s="8">
        <f>SUMIF(RevReqDetR!$B$12:$B$264,AG$1,RevReqDetR!$BB$12:$BB$264)</f>
        <v>38133828.71875418</v>
      </c>
      <c r="AH38" s="8">
        <f>SUMIF(RevReqDetR!$B$12:$B$264,AH$1,RevReqDetR!$BB$12:$BB$264)</f>
        <v>37230606.836843185</v>
      </c>
      <c r="AI38" s="8">
        <f>SUMIF(RevReqDetR!$B$12:$B$264,AI$1,RevReqDetR!$BB$12:$BB$264)</f>
        <v>37354668.299635932</v>
      </c>
      <c r="AJ38" s="8">
        <f>SUMIF(RevReqDetR!$B$12:$B$264,AJ$1,RevReqDetR!$BB$12:$BB$264)</f>
        <v>36459497.117831483</v>
      </c>
      <c r="AK38" s="8">
        <f>SUMIF(RevReqDetR!$B$12:$B$264,AK$1,RevReqDetR!$BB$12:$BB$264)</f>
        <v>36555482.918399781</v>
      </c>
      <c r="AL38" s="8">
        <f>SUMIF(RevReqDetR!$B$12:$B$264,AL$1,RevReqDetR!$BB$12:$BB$264)</f>
        <v>36646633.064627685</v>
      </c>
      <c r="AM38" s="8">
        <f>SUMIF(RevReqDetR!$B$12:$B$264,AM$1,RevReqDetR!$BB$12:$BB$264)</f>
        <v>35365944.532723583</v>
      </c>
      <c r="AN38" s="8">
        <f>SUMIF(RevReqDetR!$B$12:$B$264,AN$1,RevReqDetR!$BB$12:$BB$264)</f>
        <v>35501042.979178533</v>
      </c>
      <c r="AO38" s="8">
        <f>SUMIF(RevReqDetR!$B$12:$B$264,AO$1,RevReqDetR!$BB$12:$BB$264)</f>
        <v>35691971.867069684</v>
      </c>
      <c r="AP38" s="8">
        <f>SUMIF(RevReqDetR!$B$12:$B$264,AP$1,RevReqDetR!$BB$12:$BB$264)</f>
        <v>35903627.648027435</v>
      </c>
      <c r="AQ38" s="8">
        <f>SUMIF(RevReqDetR!$B$12:$B$264,AQ$1,RevReqDetR!$BB$12:$BB$264)</f>
        <v>36076936.636070333</v>
      </c>
      <c r="AR38" s="8">
        <f>SUMIF(RevReqDetR!$B$12:$B$264,AR$1,RevReqDetR!$BB$12:$BB$264)</f>
        <v>35383928.286130339</v>
      </c>
      <c r="AS38" s="8">
        <f>SUMIF(RevReqDetR!$B$12:$B$264,AS$1,RevReqDetR!$BB$12:$BB$264)</f>
        <v>35357666.599936232</v>
      </c>
      <c r="AT38" s="8">
        <f>SUMIF(RevReqDetR!$B$12:$B$264,AT$1,RevReqDetR!$BB$12:$BB$264)</f>
        <v>34929605.637863576</v>
      </c>
      <c r="AU38" s="8">
        <f>SUMIF(RevReqDetR!$B$12:$B$264,AU$1,RevReqDetR!$BB$12:$BB$264)</f>
        <v>34804388.630780429</v>
      </c>
      <c r="AV38" s="8">
        <f>SUMIF(RevReqDetR!$B$12:$B$264,AV$1,RevReqDetR!$BB$12:$BB$264)</f>
        <v>34143693.181741782</v>
      </c>
      <c r="AW38" s="8">
        <f>SUMIF(RevReqDetR!$B$12:$B$264,AW$1,RevReqDetR!$BB$12:$BB$264)</f>
        <v>34042638.940624975</v>
      </c>
      <c r="AX38" s="8">
        <f>SUMIF(RevReqDetR!$B$12:$B$264,AX$1,RevReqDetR!$BB$12:$BB$264)</f>
        <v>33997401.139075175</v>
      </c>
      <c r="AY38" s="8">
        <f>SUMIF(RevReqDetR!$B$12:$B$264,AY$1,RevReqDetR!$BB$12:$BB$264)</f>
        <v>33070951.649762526</v>
      </c>
      <c r="AZ38" s="8">
        <f>SUMIF(RevReqDetR!$B$12:$B$264,AZ$1,RevReqDetR!$BB$12:$BB$264)</f>
        <v>33099776.211815827</v>
      </c>
      <c r="BA38" s="8">
        <f>SUMIF(RevReqDetR!$B$12:$B$264,BA$1,RevReqDetR!$BB$12:$BB$264)</f>
        <v>32751905.319936465</v>
      </c>
      <c r="BB38" s="8">
        <f>SUMIF(RevReqDetR!$B$12:$B$264,BB$1,RevReqDetR!$BB$12:$BB$264)</f>
        <v>32950691.920294166</v>
      </c>
      <c r="BC38" s="8">
        <f>SUMIF(RevReqDetR!$B$12:$B$264,BC$1,RevReqDetR!$BB$12:$BB$264)</f>
        <v>33105613.810762715</v>
      </c>
      <c r="BD38" s="8">
        <f>SUMIF(RevReqDetR!$B$12:$B$264,BD$1,RevReqDetR!$BB$12:$BB$264)</f>
        <v>32992896.269234814</v>
      </c>
      <c r="BE38" s="8">
        <f>SUMIF(RevReqDetR!$B$12:$B$264,BE$1,RevReqDetR!$BB$12:$BB$264)</f>
        <v>32927427.527189963</v>
      </c>
      <c r="BF38" s="8">
        <f>SUMIF(RevReqDetR!$B$12:$B$264,BF$1,RevReqDetR!$BB$12:$BB$264)</f>
        <v>32797953.715768114</v>
      </c>
      <c r="BG38" s="8">
        <f>SUMIF(RevReqDetR!$B$12:$B$264,BG$1,RevReqDetR!$BB$12:$BB$264)</f>
        <v>32164917.270692248</v>
      </c>
      <c r="BH38" s="8">
        <f>SUMIF(RevReqDetR!$B$12:$B$264,BH$1,RevReqDetR!$BB$12:$BB$264)</f>
        <v>31721974.092424251</v>
      </c>
      <c r="BI38" s="8">
        <f>SUMIF(RevReqDetR!$B$12:$B$264,BI$1,RevReqDetR!$BB$12:$BB$264)</f>
        <v>31570656.836387448</v>
      </c>
      <c r="BJ38" s="8">
        <f>SUMIF(RevReqDetR!$B$12:$B$264,BJ$1,RevReqDetR!$BB$12:$BB$264)</f>
        <v>31422499.357741602</v>
      </c>
      <c r="BK38" s="8">
        <f>SUMIF(RevReqDetR!$B$12:$B$264,BK$1,RevReqDetR!$BB$12:$BB$264)</f>
        <v>30547853.479042351</v>
      </c>
      <c r="BL38" s="8">
        <f>SUMIF(RevReqDetR!$B$12:$B$264,BL$1,RevReqDetR!$BB$12:$BB$264)</f>
        <v>30531493.572911996</v>
      </c>
      <c r="BM38" s="8">
        <f>SUMIF(RevReqDetR!$B$12:$B$264,BM$1,RevReqDetR!$BB$12:$BB$264)</f>
        <v>30296372.932939004</v>
      </c>
      <c r="BN38" s="8">
        <f>SUMIF(RevReqDetR!$B$12:$B$264,BN$1,RevReqDetR!$BB$12:$BB$264)</f>
        <v>30395782.108404297</v>
      </c>
      <c r="BO38" s="8">
        <f>SUMIF(RevReqDetR!$B$12:$B$264,BO$1,RevReqDetR!$BB$12:$BB$264)</f>
        <v>30511918.569688998</v>
      </c>
      <c r="BP38" s="8">
        <f>SUMIF(RevReqDetR!$B$12:$B$264,BP$1,RevReqDetR!$BB$12:$BB$264)</f>
        <v>30396234.859460797</v>
      </c>
      <c r="BQ38" s="8">
        <f>SUMIF(RevReqDetR!$B$12:$B$264,BQ$1,RevReqDetR!$BB$12:$BB$264)</f>
        <v>30419523.719907548</v>
      </c>
      <c r="BR38" s="8">
        <f>SUMIF(RevReqDetR!$B$12:$B$264,BR$1,RevReqDetR!$BB$12:$BB$264)</f>
        <v>30305811.3219628</v>
      </c>
      <c r="BS38" s="8">
        <f>SUMIF(RevReqDetR!$B$12:$B$264,BS$1,RevReqDetR!$BB$12:$BB$264)</f>
        <v>29545975.058064088</v>
      </c>
      <c r="BT38" s="8">
        <f>SUMIF(RevReqDetR!$B$12:$B$264,BT$1,RevReqDetR!$BB$12:$BB$264)</f>
        <v>29177331.823502388</v>
      </c>
      <c r="BU38" s="8">
        <f>SUMIF(RevReqDetR!$B$12:$B$264,BU$1,RevReqDetR!$BB$12:$BB$264)</f>
        <v>29027349.626189739</v>
      </c>
      <c r="BV38" s="8">
        <f>SUMIF(RevReqDetR!$B$12:$B$264,BV$1,RevReqDetR!$BB$12:$BB$264)</f>
        <v>28839290.259199392</v>
      </c>
      <c r="BW38" s="8">
        <f>SUMIF(RevReqDetR!$B$12:$B$264,BW$1,RevReqDetR!$BB$12:$BB$264)</f>
        <v>27871665.131706424</v>
      </c>
      <c r="BX38" s="8">
        <f>SUMIF(RevReqDetR!$B$12:$B$264,BX$1,RevReqDetR!$BB$12:$BB$264)</f>
        <v>27856713.167930227</v>
      </c>
      <c r="BY38" s="8">
        <f>SUMIF(RevReqDetR!$B$12:$B$264,BY$1,RevReqDetR!$BB$12:$BB$264)</f>
        <v>27516329.647289325</v>
      </c>
      <c r="BZ38" s="8">
        <f>SUMIF(RevReqDetR!$B$12:$B$264,BZ$1,RevReqDetR!$BB$12:$BB$264)</f>
        <v>27666018.867807325</v>
      </c>
      <c r="CA38" s="8">
        <f>SUMIF(RevReqDetR!$B$12:$B$264,CA$1,RevReqDetR!$BB$12:$BB$264)</f>
        <v>27723697.114570022</v>
      </c>
      <c r="CB38" s="8">
        <f>SUMIF(RevReqDetR!$B$12:$B$264,CB$1,RevReqDetR!$BB$12:$BB$264)</f>
        <v>27484848.964524277</v>
      </c>
      <c r="CC38" s="8">
        <f>SUMIF(RevReqDetR!$B$12:$B$264,CC$1,RevReqDetR!$BB$12:$BB$264)</f>
        <v>27508021.436999626</v>
      </c>
      <c r="CD38" s="8">
        <f>SUMIF(RevReqDetR!$B$12:$B$264,CD$1,RevReqDetR!$BB$12:$BB$264)</f>
        <v>27416569.793778077</v>
      </c>
      <c r="CE38" s="8">
        <f>SUMIF(RevReqDetR!$B$12:$B$264,CE$1,RevReqDetR!$BB$12:$BB$264)</f>
        <v>26560712.344821982</v>
      </c>
      <c r="CF38" s="8">
        <f>SUMIF(RevReqDetR!$B$12:$B$264,CF$1,RevReqDetR!$BB$12:$BB$264)</f>
        <v>26144106.482345827</v>
      </c>
      <c r="CG38" s="8">
        <f>SUMIF(RevReqDetR!$B$12:$B$264,CG$1,RevReqDetR!$BB$12:$BB$264)</f>
        <v>25791249.246654727</v>
      </c>
      <c r="CH38" s="8">
        <f>SUMIF(RevReqDetR!$B$12:$B$264,CH$1,RevReqDetR!$BB$12:$BB$264)</f>
        <v>25661787.538021579</v>
      </c>
      <c r="CI38" s="8">
        <f>SUMIF(RevReqDetR!$B$12:$B$264,CI$1,RevReqDetR!$BB$12:$BB$264)</f>
        <v>24599580.426279783</v>
      </c>
      <c r="CJ38" s="8">
        <f>SUMIF(RevReqDetR!$B$12:$B$264,CJ$1,RevReqDetR!$BB$12:$BB$264)</f>
        <v>24589751.971253932</v>
      </c>
      <c r="CK38" s="8">
        <f>SUMIF(RevReqDetR!$B$12:$B$264,CK$1,RevReqDetR!$BB$12:$BB$264)</f>
        <v>24193097.643204782</v>
      </c>
      <c r="CL38" s="8">
        <f>SUMIF(RevReqDetR!$B$12:$B$264,CL$1,RevReqDetR!$BB$12:$BB$264)</f>
        <v>24304164.344849929</v>
      </c>
      <c r="CM38" s="8">
        <f>SUMIF(RevReqDetR!$B$12:$B$264,CM$1,RevReqDetR!$BB$12:$BB$264)</f>
        <v>24411825.04048568</v>
      </c>
      <c r="CN38" s="8">
        <f>SUMIF(RevReqDetR!$B$12:$B$264,CN$1,RevReqDetR!$BB$12:$BB$264)</f>
        <v>24103169.745186683</v>
      </c>
      <c r="CO38" s="8">
        <f>SUMIF(RevReqDetR!$B$12:$B$264,CO$1,RevReqDetR!$BB$12:$BB$264)</f>
        <v>24113831.527001232</v>
      </c>
      <c r="CP38" s="8">
        <f>SUMIF(RevReqDetR!$B$12:$B$264,CP$1,RevReqDetR!$BB$12:$BB$264)</f>
        <v>24044355.596785132</v>
      </c>
      <c r="CQ38" s="8">
        <f>SUMIF(RevReqDetR!$B$12:$B$264,CQ$1,RevReqDetR!$BB$12:$BB$264)</f>
        <v>23321737.348280631</v>
      </c>
      <c r="CR38" s="8">
        <f>SUMIF(RevReqDetR!$B$12:$B$264,CR$1,RevReqDetR!$BB$12:$BB$264)</f>
        <v>22882970.258297436</v>
      </c>
      <c r="CS38" s="8">
        <f>SUMIF(RevReqDetR!$B$12:$B$264,CS$1,RevReqDetR!$BB$12:$BB$264)</f>
        <v>22748557.308045883</v>
      </c>
      <c r="CT38" s="8">
        <f>SUMIF(RevReqDetR!$B$12:$B$264,CT$1,RevReqDetR!$BB$12:$BB$264)</f>
        <v>22595969.875113584</v>
      </c>
      <c r="CU38" s="8">
        <f>SUMIF(RevReqDetR!$B$12:$B$264,CU$1,RevReqDetR!$BB$12:$BB$264)</f>
        <v>21586495.332308684</v>
      </c>
      <c r="CV38" s="8">
        <f>SUMIF(RevReqDetR!$B$12:$B$264,CV$1,RevReqDetR!$BB$12:$BB$264)</f>
        <v>21557718.24726788</v>
      </c>
      <c r="CW38" s="8">
        <f>SUMIF(RevReqDetR!$B$12:$B$264,CW$1,RevReqDetR!$BB$12:$BB$264)</f>
        <v>21193022.995759685</v>
      </c>
      <c r="CX38" s="8">
        <f>SUMIF(RevReqDetR!$B$12:$B$264,CX$1,RevReqDetR!$BB$12:$BB$264)</f>
        <v>21268809.95542603</v>
      </c>
      <c r="CY38" s="8">
        <f>SUMIF(RevReqDetR!$B$12:$B$264,CY$1,RevReqDetR!$BB$12:$BB$264)</f>
        <v>21238989.643874783</v>
      </c>
      <c r="CZ38" s="8">
        <f>SUMIF(RevReqDetR!$B$12:$B$264,CZ$1,RevReqDetR!$BB$12:$BB$264)</f>
        <v>20951212.151817679</v>
      </c>
      <c r="DA38" s="8">
        <f>SUMIF(RevReqDetR!$B$12:$B$264,DA$1,RevReqDetR!$BB$12:$BB$264)</f>
        <v>20924553.501339931</v>
      </c>
      <c r="DB38" s="8">
        <f>SUMIF(RevReqDetR!$B$12:$B$264,DB$1,RevReqDetR!$BB$12:$BB$264)</f>
        <v>20805298.185282733</v>
      </c>
      <c r="DC38" s="8">
        <f>SUMIF(RevReqDetR!$B$12:$B$264,DC$1,RevReqDetR!$BB$12:$BB$264)</f>
        <v>20148242.611450732</v>
      </c>
      <c r="DD38" s="8">
        <f>SUMIF(RevReqDetR!$B$12:$B$264,DD$1,RevReqDetR!$BB$12:$BB$264)</f>
        <v>19709263.183737036</v>
      </c>
      <c r="DE38" s="8">
        <f>SUMIF(RevReqDetR!$B$12:$B$264,DE$1,RevReqDetR!$BB$12:$BB$264)</f>
        <v>19169848.353384383</v>
      </c>
      <c r="DF38" s="8">
        <f>SUMIF(RevReqDetR!$B$12:$B$264,DF$1,RevReqDetR!$BB$12:$BB$264)</f>
        <v>19044476.920260683</v>
      </c>
      <c r="DG38" s="8">
        <f>SUMIF(RevReqDetR!$B$12:$B$264,DG$1,RevReqDetR!$BB$12:$BB$264)</f>
        <v>18136636.402716585</v>
      </c>
      <c r="DH38" s="8">
        <f>SUMIF(RevReqDetR!$B$12:$B$264,DH$1,RevReqDetR!$BB$12:$BB$264)</f>
        <v>18088834.780899979</v>
      </c>
      <c r="DI38" s="8">
        <f>SUMIF(RevReqDetR!$B$12:$B$264,DI$1,RevReqDetR!$BB$12:$BB$264)</f>
        <v>17825396.433193833</v>
      </c>
      <c r="DJ38" s="8">
        <f>SUMIF(RevReqDetR!$B$12:$B$264,DJ$1,RevReqDetR!$BB$12:$BB$264)</f>
        <v>17840620.109195732</v>
      </c>
      <c r="DK38" s="8">
        <f>SUMIF(RevReqDetR!$B$12:$B$264,DK$1,RevReqDetR!$BB$12:$BB$264)</f>
        <v>17776435.689629782</v>
      </c>
      <c r="DL38" s="8">
        <f>SUMIF(RevReqDetR!$B$12:$B$264,DL$1,RevReqDetR!$BB$12:$BB$264)</f>
        <v>17472041.823187131</v>
      </c>
      <c r="DM38" s="8">
        <f>SUMIF(RevReqDetR!$B$12:$B$264,DM$1,RevReqDetR!$BB$12:$BB$264)</f>
        <v>17404727.811344884</v>
      </c>
      <c r="DN38" s="8">
        <f>SUMIF(RevReqDetR!$B$12:$B$264,DN$1,RevReqDetR!$BB$12:$BB$264)</f>
        <v>17265211.113045488</v>
      </c>
      <c r="DO38" s="8">
        <f>SUMIF(RevReqDetR!$B$12:$B$264,DO$1,RevReqDetR!$BB$12:$BB$264)</f>
        <v>16527299.050876833</v>
      </c>
      <c r="DP38" s="8">
        <f>SUMIF(RevReqDetR!$B$12:$B$264,DP$1,RevReqDetR!$BB$12:$BB$264)</f>
        <v>16094410.066714337</v>
      </c>
      <c r="DQ38" s="8">
        <f>SUMIF(RevReqDetR!$B$12:$B$264,DQ$1,RevReqDetR!$BB$12:$BB$264)</f>
        <v>15911739.330377437</v>
      </c>
      <c r="DR38" s="8">
        <f>SUMIF(RevReqDetR!$B$12:$B$264,DR$1,RevReqDetR!$BB$12:$BB$264)</f>
        <v>15640368.862177687</v>
      </c>
      <c r="DS38" s="8">
        <f>SUMIF(RevReqDetR!$B$12:$B$264,DS$1,RevReqDetR!$BB$12:$BB$264)</f>
        <v>14665928.171488037</v>
      </c>
      <c r="DT38" s="8">
        <f>SUMIF(RevReqDetR!$B$12:$B$264,DT$1,RevReqDetR!$BB$12:$BB$264)</f>
        <v>14634632.977561336</v>
      </c>
      <c r="DU38" s="8">
        <f>SUMIF(RevReqDetR!$B$12:$B$264,DU$1,RevReqDetR!$BB$12:$BB$264)</f>
        <v>13952341.256933784</v>
      </c>
      <c r="DV38" s="8">
        <f>SUMIF(RevReqDetR!$B$12:$B$264,DV$1,RevReqDetR!$BB$12:$BB$264)</f>
        <v>13904933.458219036</v>
      </c>
      <c r="DW38" s="8">
        <f>SUMIF(RevReqDetR!$B$12:$B$264,DW$1,RevReqDetR!$BB$12:$BB$264)</f>
        <v>13895681.245808685</v>
      </c>
      <c r="DX38" s="8">
        <f>SUMIF(RevReqDetR!$B$12:$B$264,DX$1,RevReqDetR!$BB$12:$BB$264)</f>
        <v>13576377.246687323</v>
      </c>
      <c r="DY38" s="8">
        <f>SUMIF(RevReqDetR!$B$12:$B$264,DY$1,RevReqDetR!$BB$12:$BB$264)</f>
        <v>13533057.341932423</v>
      </c>
      <c r="DZ38" s="8">
        <f>SUMIF(RevReqDetR!$B$12:$B$264,DZ$1,RevReqDetR!$BB$12:$BB$264)</f>
        <v>13418508.337435627</v>
      </c>
      <c r="EA38" s="8">
        <f>SUMIF(RevReqDetR!$B$12:$B$264,EA$1,RevReqDetR!$BB$12:$BB$264)</f>
        <v>12759464.673303301</v>
      </c>
      <c r="EB38" s="8">
        <f>SUMIF(RevReqDetR!$B$12:$B$264,EB$1,RevReqDetR!$BB$12:$BB$264)</f>
        <v>12305917.825084051</v>
      </c>
      <c r="EC38" s="8">
        <f>SUMIF(RevReqDetR!$B$12:$B$264,EC$1,RevReqDetR!$BB$12:$BB$264)</f>
        <v>12109330.549853403</v>
      </c>
      <c r="ED38" s="8">
        <f>SUMIF(RevReqDetR!$B$12:$B$264,ED$1,RevReqDetR!$BB$12:$BB$264)</f>
        <v>11917056.071040303</v>
      </c>
      <c r="EE38" s="8">
        <f>SUMIF(RevReqDetR!$B$12:$B$264,EE$1,RevReqDetR!$BB$12:$BB$264)</f>
        <v>10872661.169276951</v>
      </c>
      <c r="EF38" s="8">
        <f>SUMIF(RevReqDetR!$B$12:$B$264,EF$1,RevReqDetR!$BB$12:$BB$264)</f>
        <v>10748457.891364707</v>
      </c>
      <c r="EG38" s="8">
        <f>SUMIF(RevReqDetR!$B$12:$B$264,EG$1,RevReqDetR!$BB$12:$BB$264)</f>
        <v>10201603.597928707</v>
      </c>
      <c r="EH38" s="8">
        <f>SUMIF(RevReqDetR!$B$12:$B$264,EH$1,RevReqDetR!$BB$12:$BB$264)</f>
        <v>10192089.415062349</v>
      </c>
      <c r="EI38" s="8">
        <f>SUMIF(RevReqDetR!$B$12:$B$264,EI$1,RevReqDetR!$BB$12:$BB$264)</f>
        <v>10192684.212207606</v>
      </c>
      <c r="EJ38" s="8">
        <f>SUMIF(RevReqDetR!$B$12:$B$264,EJ$1,RevReqDetR!$BB$12:$BB$264)</f>
        <v>9817019.6715580486</v>
      </c>
      <c r="EK38" s="8">
        <f>SUMIF(RevReqDetR!$B$12:$B$264,EK$1,RevReqDetR!$BB$12:$BB$264)</f>
        <v>9767332.5707639512</v>
      </c>
      <c r="EL38" s="8">
        <f>SUMIF(RevReqDetR!$B$12:$B$264,EL$1,RevReqDetR!$BB$12:$BB$264)</f>
        <v>9660956.4183110502</v>
      </c>
      <c r="EM38" s="8">
        <f>SUMIF(RevReqDetR!$B$12:$B$264,EM$1,RevReqDetR!$BB$12:$BB$264)</f>
        <v>9104931.0699265003</v>
      </c>
      <c r="EN38" s="8">
        <f>SUMIF(RevReqDetR!$B$12:$B$264,EN$1,RevReqDetR!$BB$12:$BB$264)</f>
        <v>8732282.9774166513</v>
      </c>
      <c r="EO38" s="8">
        <f>SUMIF(RevReqDetR!$B$12:$B$264,EO$1,RevReqDetR!$BB$12:$BB$264)</f>
        <v>8568421.6325655021</v>
      </c>
      <c r="EP38" s="8">
        <f>SUMIF(RevReqDetR!$B$12:$B$264,EP$1,RevReqDetR!$BB$12:$BB$264)</f>
        <v>8406490.7492364496</v>
      </c>
      <c r="EQ38" s="8">
        <f>SUMIF(RevReqDetR!$B$12:$B$264,EQ$1,RevReqDetR!$BB$12:$BB$264)</f>
        <v>7567032.1940201009</v>
      </c>
      <c r="ER38" s="8">
        <f>SUMIF(RevReqDetR!$B$12:$B$264,ER$1,RevReqDetR!$BB$12:$BB$264)</f>
        <v>7454730.2790912511</v>
      </c>
      <c r="ES38" s="8">
        <f>SUMIF(RevReqDetR!$B$12:$B$264,ES$1,RevReqDetR!$BB$12:$BB$264)</f>
        <v>6997410.7226833524</v>
      </c>
      <c r="ET38" s="8">
        <f>SUMIF(RevReqDetR!$B$12:$B$264,ET$1,RevReqDetR!$BB$12:$BB$264)</f>
        <v>6967716.1610571006</v>
      </c>
      <c r="EU38" s="8">
        <f>SUMIF(RevReqDetR!$B$12:$B$264,EU$1,RevReqDetR!$BB$12:$BB$264)</f>
        <v>6946370.0291659525</v>
      </c>
      <c r="EV38" s="8">
        <f>SUMIF(RevReqDetR!$B$12:$B$264,EV$1,RevReqDetR!$BB$12:$BB$264)</f>
        <v>6594818.0828290014</v>
      </c>
      <c r="EW38" s="8">
        <f>SUMIF(RevReqDetR!$B$12:$B$264,EW$1,RevReqDetR!$BB$12:$BB$264)</f>
        <v>6528366.700074302</v>
      </c>
      <c r="EX38" s="8">
        <f>SUMIF(RevReqDetR!$B$12:$B$264,EX$1,RevReqDetR!$BB$12:$BB$264)</f>
        <v>6413106.741430101</v>
      </c>
      <c r="EY38" s="8">
        <f>SUMIF(RevReqDetR!$B$12:$B$264,EY$1,RevReqDetR!$BB$12:$BB$264)</f>
        <v>5891569.8805676997</v>
      </c>
      <c r="EZ38" s="8">
        <f>SUMIF(RevReqDetR!$B$12:$B$264,EZ$1,RevReqDetR!$BB$12:$BB$264)</f>
        <v>5537249.5008717012</v>
      </c>
      <c r="FA38" s="8">
        <f>SUMIF(RevReqDetR!$B$12:$B$264,FA$1,RevReqDetR!$BB$12:$BB$264)</f>
        <v>5371405.9317232007</v>
      </c>
      <c r="FB38" s="8">
        <f>SUMIF(RevReqDetR!$B$12:$B$264,FB$1,RevReqDetR!$BB$12:$BB$264)</f>
        <v>5207467.3148262994</v>
      </c>
      <c r="FC38" s="8">
        <f>SUMIF(RevReqDetR!$B$12:$B$264,FC$1,RevReqDetR!$BB$12:$BB$264)</f>
        <v>4437445.3993903007</v>
      </c>
      <c r="FD38" s="8">
        <f>SUMIF(RevReqDetR!$B$12:$B$264,FD$1,RevReqDetR!$BB$12:$BB$264)</f>
        <v>4313312.9366501002</v>
      </c>
      <c r="FE38" s="8">
        <f>SUMIF(RevReqDetR!$B$12:$B$264,FE$1,RevReqDetR!$BB$12:$BB$264)</f>
        <v>3879775.9092312506</v>
      </c>
      <c r="FF38" s="8">
        <f>SUMIF(RevReqDetR!$B$12:$B$264,FF$1,RevReqDetR!$BB$12:$BB$264)</f>
        <v>3843162.4943438009</v>
      </c>
      <c r="FG38" s="8">
        <f>SUMIF(RevReqDetR!$B$12:$B$264,FG$1,RevReqDetR!$BB$12:$BB$264)</f>
        <v>3813035.1784654502</v>
      </c>
      <c r="FH38" s="8">
        <f>SUMIF(RevReqDetR!$B$12:$B$264,FH$1,RevReqDetR!$BB$12:$BB$264)</f>
        <v>3517573.3753893999</v>
      </c>
      <c r="FI38" s="8">
        <f>SUMIF(RevReqDetR!$B$12:$B$264,FI$1,RevReqDetR!$BB$12:$BB$264)</f>
        <v>3464043.1259180503</v>
      </c>
      <c r="FJ38" s="8">
        <f>SUMIF(RevReqDetR!$B$12:$B$264,FJ$1,RevReqDetR!$BB$12:$BB$264)</f>
        <v>3375212.6038679006</v>
      </c>
      <c r="FK38" s="8">
        <f>SUMIF(RevReqDetR!$B$12:$B$264,FK$1,RevReqDetR!$BB$12:$BB$264)</f>
        <v>3004192.0541424504</v>
      </c>
      <c r="FL38" s="8">
        <f>SUMIF(RevReqDetR!$B$12:$B$264,FL$1,RevReqDetR!$BB$12:$BB$264)</f>
        <v>2746483.9457431501</v>
      </c>
      <c r="FM38" s="8">
        <f>SUMIF(RevReqDetR!$B$12:$B$264,FM$1,RevReqDetR!$BB$12:$BB$264)</f>
        <v>2616858.9983094004</v>
      </c>
      <c r="FN38" s="8">
        <f>SUMIF(RevReqDetR!$B$12:$B$264,FN$1,RevReqDetR!$BB$12:$BB$264)</f>
        <v>2486982.3611176005</v>
      </c>
      <c r="FO38" s="8">
        <f>SUMIF(RevReqDetR!$B$12:$B$264,FO$1,RevReqDetR!$BB$12:$BB$264)</f>
        <v>1927069.0200927507</v>
      </c>
      <c r="FP38" s="8">
        <f>SUMIF(RevReqDetR!$B$12:$B$264,FP$1,RevReqDetR!$BB$12:$BB$264)</f>
        <v>1826832.9901104004</v>
      </c>
      <c r="FQ38" s="8">
        <f>SUMIF(RevReqDetR!$B$12:$B$264,FQ$1,RevReqDetR!$BB$12:$BB$264)</f>
        <v>1504145.5070478502</v>
      </c>
      <c r="FR38" s="8">
        <f>SUMIF(RevReqDetR!$B$12:$B$264,FR$1,RevReqDetR!$BB$12:$BB$264)</f>
        <v>1455743.7347320504</v>
      </c>
      <c r="FS38" s="8">
        <f>SUMIF(RevReqDetR!$B$12:$B$264,FS$1,RevReqDetR!$BB$12:$BB$264)</f>
        <v>1412337.0625289003</v>
      </c>
      <c r="FT38" s="8">
        <f>SUMIF(RevReqDetR!$B$12:$B$264,FT$1,RevReqDetR!$BB$12:$BB$264)</f>
        <v>1153941.3997335504</v>
      </c>
      <c r="FU38" s="8">
        <f>SUMIF(RevReqDetR!$B$12:$B$264,FU$1,RevReqDetR!$BB$12:$BB$264)</f>
        <v>1085704.4193703502</v>
      </c>
      <c r="FV38" s="8">
        <f>SUMIF(RevReqDetR!$B$12:$B$264,FV$1,RevReqDetR!$BB$12:$BB$264)</f>
        <v>983839.98431840015</v>
      </c>
      <c r="FW38" s="8">
        <f>SUMIF(RevReqDetR!$B$12:$B$264,FW$1,RevReqDetR!$BB$12:$BB$264)</f>
        <v>628661.3536853001</v>
      </c>
      <c r="FX38" s="8">
        <f>SUMIF(RevReqDetR!$B$12:$B$264,FX$1,RevReqDetR!$BB$12:$BB$264)</f>
        <v>466170.1748843001</v>
      </c>
      <c r="FY38" s="8">
        <f>SUMIF(RevReqDetR!$B$12:$B$264,FY$1,RevReqDetR!$BB$12:$BB$264)</f>
        <v>429204.37277845002</v>
      </c>
      <c r="FZ38" s="8">
        <f>SUMIF(RevReqDetR!$B$12:$B$264,FZ$1,RevReqDetR!$BB$12:$BB$264)</f>
        <v>405100.30893015006</v>
      </c>
      <c r="GA38" s="8">
        <f>SUMIF(RevReqDetR!$B$12:$B$264,GA$1,RevReqDetR!$BB$12:$BB$264)</f>
        <v>266909.97464580002</v>
      </c>
      <c r="GB38" s="8">
        <f>SUMIF(RevReqDetR!$B$12:$B$264,GB$1,RevReqDetR!$BB$12:$BB$264)</f>
        <v>248969.75637635004</v>
      </c>
      <c r="GC38" s="8">
        <f>SUMIF(RevReqDetR!$B$12:$B$264,GC$1,RevReqDetR!$BB$12:$BB$264)</f>
        <v>192494.34100850002</v>
      </c>
      <c r="GD38" s="8">
        <f>SUMIF(RevReqDetR!$B$12:$B$264,GD$1,RevReqDetR!$BB$12:$BB$264)</f>
        <v>180444.58284830002</v>
      </c>
      <c r="GE38" s="8">
        <f>SUMIF(RevReqDetR!$B$12:$B$264,GE$1,RevReqDetR!$BB$12:$BB$264)</f>
        <v>178060.24621935003</v>
      </c>
      <c r="GF38" s="8">
        <f>SUMIF(RevReqDetR!$B$12:$B$264,GF$1,RevReqDetR!$BB$12:$BB$264)</f>
        <v>150692.94615405003</v>
      </c>
      <c r="GG38" s="8">
        <f>SUMIF(RevReqDetR!$B$12:$B$264,GG$1,RevReqDetR!$BB$12:$BB$264)</f>
        <v>145685.32237540002</v>
      </c>
      <c r="GH38" s="8">
        <f>SUMIF(RevReqDetR!$B$12:$B$264,GH$1,RevReqDetR!$BB$12:$BB$264)</f>
        <v>137581.74570855004</v>
      </c>
      <c r="GI38" s="8">
        <f>SUMIF(RevReqDetR!$B$12:$B$264,GI$1,RevReqDetR!$BB$12:$BB$264)</f>
        <v>108170.35238280003</v>
      </c>
      <c r="GJ38" s="8">
        <f>SUMIF(RevReqDetR!$B$12:$B$264,GJ$1,RevReqDetR!$BB$12:$BB$264)</f>
        <v>1071.6973200000002</v>
      </c>
      <c r="GK38" s="8">
        <f>SUMIF(RevReqDetR!$B$12:$B$264,GK$1,RevReqDetR!$BB$12:$BB$264)</f>
        <v>1071.6973200000002</v>
      </c>
      <c r="GL38" s="8">
        <f>SUMIF(RevReqDetR!$B$12:$B$264,GL$1,RevReqDetR!$BB$12:$BB$264)</f>
        <v>1071.6973200000002</v>
      </c>
      <c r="GM38" s="8">
        <f>SUMIF(RevReqDetR!$B$12:$B$264,GM$1,RevReqDetR!$BB$12:$BB$264)</f>
        <v>0</v>
      </c>
      <c r="GN38" s="8">
        <f>SUMIF(RevReqDetR!$B$12:$B$264,GN$1,RevReqDetR!$BB$12:$BB$264)</f>
        <v>0</v>
      </c>
      <c r="GO38" s="8">
        <f>SUMIF(RevReqDetR!$B$12:$B$264,GO$1,RevReqDetR!$BB$12:$BB$264)</f>
        <v>0</v>
      </c>
      <c r="GP38" s="8">
        <f>SUMIF(RevReqDetR!$B$12:$B$264,GP$1,RevReqDetR!$BB$12:$BB$264)</f>
        <v>0</v>
      </c>
      <c r="GQ38" s="8">
        <f>SUMIF(RevReqDetR!$B$12:$B$264,GQ$1,RevReqDetR!$BB$12:$BB$264)</f>
        <v>0</v>
      </c>
      <c r="GR38" s="8">
        <f>SUMIF(RevReqDetR!$B$12:$B$264,GR$1,RevReqDetR!$BB$12:$BB$264)</f>
        <v>0</v>
      </c>
      <c r="GS38" s="8">
        <f>SUMIF(RevReqDetR!$B$12:$B$264,GS$1,RevReqDetR!$BB$12:$BB$264)</f>
        <v>0</v>
      </c>
      <c r="GT38" s="8">
        <f>SUMIF(RevReqDetR!$B$12:$B$264,GT$1,RevReqDetR!$BB$12:$BB$264)</f>
        <v>0</v>
      </c>
      <c r="GU38" s="8">
        <f>SUMIF(RevReqDetR!$B$12:$B$264,GU$1,RevReqDetR!$BB$12:$BB$264)</f>
        <v>0</v>
      </c>
      <c r="GV38" s="8">
        <f>SUMIF(RevReqDetR!$B$12:$B$264,GV$1,RevReqDetR!$BB$12:$BB$264)</f>
        <v>0</v>
      </c>
      <c r="GW38" s="8">
        <f>SUMIF(RevReqDetR!$B$12:$B$264,GW$1,RevReqDetR!$BB$12:$BB$264)</f>
        <v>0</v>
      </c>
      <c r="GX38" s="8">
        <f>SUMIF(RevReqDetR!$B$12:$B$264,GX$1,RevReqDetR!$BB$12:$BB$264)</f>
        <v>0</v>
      </c>
      <c r="GY38" s="8">
        <f>SUMIF(RevReqDetR!$B$12:$B$264,GY$1,RevReqDetR!$BB$12:$BB$264)</f>
        <v>0</v>
      </c>
      <c r="GZ38" s="8">
        <f>SUMIF(RevReqDetR!$B$12:$B$264,GZ$1,RevReqDetR!$BB$12:$BB$264)</f>
        <v>0</v>
      </c>
      <c r="HA38" s="8">
        <f>SUMIF(RevReqDetR!$B$12:$B$264,HA$1,RevReqDetR!$BB$12:$BB$264)</f>
        <v>0</v>
      </c>
      <c r="HB38" s="8">
        <f>SUMIF(RevReqDetR!$B$12:$B$264,HB$1,RevReqDetR!$BB$12:$BB$264)</f>
        <v>0</v>
      </c>
      <c r="HC38" s="8">
        <f>SUMIF(RevReqDetR!$B$12:$B$264,HC$1,RevReqDetR!$BB$12:$BB$264)</f>
        <v>0</v>
      </c>
      <c r="HD38" s="8">
        <f>SUMIF(RevReqDetR!$B$12:$B$264,HD$1,RevReqDetR!$BB$12:$BB$264)</f>
        <v>0</v>
      </c>
      <c r="HE38" s="8">
        <f>SUMIF(RevReqDetR!$B$12:$B$264,HE$1,RevReqDetR!$BB$12:$BB$264)</f>
        <v>0</v>
      </c>
      <c r="HF38" s="8">
        <f>SUMIF(RevReqDetR!$B$12:$B$264,HF$1,RevReqDetR!$BB$12:$BB$264)</f>
        <v>0</v>
      </c>
      <c r="HG38" s="8">
        <f>SUMIF(RevReqDetR!$B$12:$B$264,HG$1,RevReqDetR!$BB$12:$BB$264)</f>
        <v>0</v>
      </c>
      <c r="HH38" s="8">
        <f>SUMIF(RevReqDetR!$B$12:$B$264,HH$1,RevReqDetR!$BB$12:$BB$264)</f>
        <v>0</v>
      </c>
      <c r="HI38" s="8">
        <f>SUMIF(RevReqDetR!$B$12:$B$264,HI$1,RevReqDetR!$BB$12:$BB$264)</f>
        <v>0</v>
      </c>
      <c r="HJ38" s="8">
        <f>SUMIF(RevReqDetR!$B$12:$B$264,HJ$1,RevReqDetR!$BB$12:$BB$264)</f>
        <v>0</v>
      </c>
      <c r="HK38" s="8">
        <f>SUMIF(RevReqDetR!$B$12:$B$264,HK$1,RevReqDetR!$BB$12:$BB$264)</f>
        <v>0</v>
      </c>
      <c r="HL38" s="8">
        <f>SUMIF(RevReqDetR!$B$12:$B$264,HL$1,RevReqDetR!$BB$12:$BB$264)</f>
        <v>0</v>
      </c>
      <c r="HM38" s="8">
        <f>SUMIF(RevReqDetR!$B$12:$B$264,HM$1,RevReqDetR!$BB$12:$BB$264)</f>
        <v>0</v>
      </c>
      <c r="HN38" s="8">
        <f>SUMIF(RevReqDetR!$B$12:$B$264,HN$1,RevReqDetR!$BB$12:$BB$264)</f>
        <v>0</v>
      </c>
      <c r="HO38" s="8">
        <f>SUMIF(RevReqDetR!$B$12:$B$264,HO$1,RevReqDetR!$BB$12:$BB$264)</f>
        <v>0</v>
      </c>
      <c r="HP38" s="8">
        <f>SUMIF(RevReqDetR!$B$12:$B$264,HP$1,RevReqDetR!$BB$12:$BB$264)</f>
        <v>0</v>
      </c>
      <c r="HQ38" s="8">
        <f>SUMIF(RevReqDetR!$B$12:$B$264,HQ$1,RevReqDetR!$BB$12:$BB$264)</f>
        <v>0</v>
      </c>
      <c r="HR38" s="8">
        <f>SUMIF(RevReqDetR!$B$12:$B$264,HR$1,RevReqDetR!$BB$12:$BB$264)</f>
        <v>0</v>
      </c>
      <c r="HS38" s="8">
        <f>SUMIF(RevReqDetR!$B$12:$B$264,HS$1,RevReqDetR!$BB$12:$BB$264)</f>
        <v>0</v>
      </c>
      <c r="HT38" s="8">
        <f>SUMIF(RevReqDetR!$B$12:$B$264,HT$1,RevReqDetR!$BB$12:$BB$264)</f>
        <v>0</v>
      </c>
      <c r="HU38" s="8">
        <f>SUMIF(RevReqDetR!$B$12:$B$264,HU$1,RevReqDetR!$BB$12:$BB$264)</f>
        <v>0</v>
      </c>
      <c r="HV38" s="8">
        <f>SUMIF(RevReqDetR!$B$12:$B$264,HV$1,RevReqDetR!$BB$12:$BB$264)</f>
        <v>0</v>
      </c>
      <c r="HW38" s="8">
        <f>SUMIF(RevReqDetR!$B$12:$B$264,HW$1,RevReqDetR!$BB$12:$BB$264)</f>
        <v>0</v>
      </c>
      <c r="HX38" s="2"/>
      <c r="HY38" s="2">
        <f t="array" ref="HY38">SUM(IF($D$45:$HX$45=HY$1,IF($D$46:$HX$46=12,($D38:$HX38))))</f>
        <v>0</v>
      </c>
      <c r="HZ38" s="2">
        <f t="array" ref="HZ38">SUM(IF($D$45:$HX$45=HZ$1,IF($D$46:$HX$46=12,($D38:$HX38))))</f>
        <v>0</v>
      </c>
      <c r="IA38" s="2">
        <f t="array" ref="IA38">SUM(IF($D$45:$HX$45=IA$1,IF($D$46:$HX$46=12,($D38:$HX38))))</f>
        <v>38440800.402200185</v>
      </c>
      <c r="IB38" s="2">
        <f t="array" ref="IB38">SUM(IF($D$45:$HX$45=IB$1,IF($D$46:$HX$46=12,($D38:$HX38))))</f>
        <v>35691971.867069684</v>
      </c>
      <c r="IC38" s="2">
        <f t="array" ref="IC38">SUM(IF($D$45:$HX$45=IC$1,IF($D$46:$HX$46=12,($D38:$HX38))))</f>
        <v>32751905.319936465</v>
      </c>
      <c r="ID38" s="2">
        <f t="array" ref="ID38">SUM(IF($D$45:$HX$45=ID$1,IF($D$46:$HX$46=12,($D38:$HX38))))</f>
        <v>30296372.932939004</v>
      </c>
      <c r="IE38" s="2">
        <f t="array" ref="IE38">SUM(IF($D$45:$HX$45=IE$1,IF($D$46:$HX$46=12,($D38:$HX38))))</f>
        <v>27516329.647289325</v>
      </c>
      <c r="IF38" s="2">
        <f t="array" ref="IF38">SUM(IF($D$45:$HX$45=IF$1,IF($D$46:$HX$46=12,($D38:$HX38))))</f>
        <v>24193097.643204782</v>
      </c>
      <c r="IG38" s="2">
        <f t="array" ref="IG38">SUM(IF($D$45:$HX$45=IG$1,IF($D$46:$HX$46=12,($D38:$HX38))))</f>
        <v>21193022.995759685</v>
      </c>
      <c r="IH38" s="2">
        <f t="array" ref="IH38">SUM(IF($D$45:$HX$45=IH$1,IF($D$46:$HX$46=12,($D38:$HX38))))</f>
        <v>17825396.433193833</v>
      </c>
      <c r="II38" s="2">
        <f t="array" ref="II38">SUM(IF($D$45:$HX$45=II$1,IF($D$46:$HX$46=12,($D38:$HX38))))</f>
        <v>13952341.256933784</v>
      </c>
      <c r="IJ38" s="2">
        <f t="array" ref="IJ38">SUM(IF($D$45:$HX$45=IJ$1,IF($D$46:$HX$46=12,($D38:$HX38))))</f>
        <v>10201603.597928707</v>
      </c>
      <c r="IK38" s="2">
        <f t="array" ref="IK38">SUM(IF($D$45:$HX$45=IK$1,IF($D$46:$HX$46=12,($D38:$HX38))))</f>
        <v>6997410.7226833524</v>
      </c>
      <c r="IL38" s="2">
        <f t="array" ref="IL38">SUM(IF($D$45:$HX$45=IL$1,IF($D$46:$HX$46=12,($D38:$HX38))))</f>
        <v>3879775.9092312506</v>
      </c>
      <c r="IM38" s="2">
        <f t="array" ref="IM38">SUM(IF($D$45:$HX$45=IM$1,IF($D$46:$HX$46=12,($D38:$HX38))))</f>
        <v>1504145.5070478502</v>
      </c>
      <c r="IN38" s="2">
        <f t="array" ref="IN38">SUM(IF($D$45:$HX$45=IN$1,IF($D$46:$HX$46=12,($D38:$HX38))))</f>
        <v>192494.34100850002</v>
      </c>
      <c r="IO38" s="2">
        <f t="array" ref="IO38">SUM(IF($D$45:$HX$45=IO$1,IF($D$46:$HX$46=12,($D38:$HX38))))</f>
        <v>0</v>
      </c>
      <c r="IP38" s="2">
        <f t="array" ref="IP38">SUM(IF($D$45:$HX$45=IP$1,IF($D$46:$HX$46=12,($D38:$HX38))))</f>
        <v>0</v>
      </c>
      <c r="IQ38" s="2">
        <f t="array" ref="IQ38">SUM(IF($D$45:$HX$45=IQ$1,IF($D$46:$HX$46=12,($D38:$HX38))))</f>
        <v>0</v>
      </c>
      <c r="IR38" s="2">
        <f t="array" ref="IR38">SUM(IF($D$45:$HX$45=IR$1,IF($D$46:$HX$46=12,($D38:$HX38))))</f>
        <v>0</v>
      </c>
    </row>
    <row r="39" spans="2:252" x14ac:dyDescent="0.2">
      <c r="B39" s="56" t="s">
        <v>17</v>
      </c>
      <c r="D39" s="8">
        <f>SUMIF(RevReqDetR!$B$12:$B$264,D$1,RevReqDetR!$BC$12:$BC$264)</f>
        <v>0</v>
      </c>
      <c r="E39" s="8">
        <f>SUMIF(RevReqDetR!$B$12:$B$264,E$1,RevReqDetR!$BC$12:$BC$264)</f>
        <v>0</v>
      </c>
      <c r="F39" s="8">
        <f>SUMIF(RevReqDetR!$B$12:$B$264,F$1,RevReqDetR!$BC$12:$BC$264)</f>
        <v>0</v>
      </c>
      <c r="G39" s="8">
        <f>SUMIF(RevReqDetR!$B$12:$B$264,G$1,RevReqDetR!$BC$12:$BC$264)</f>
        <v>0</v>
      </c>
      <c r="H39" s="8">
        <f>SUMIF(RevReqDetR!$B$12:$B$264,H$1,RevReqDetR!$BC$12:$BC$264)</f>
        <v>0</v>
      </c>
      <c r="I39" s="8">
        <f>SUMIF(RevReqDetR!$B$12:$B$264,I$1,RevReqDetR!$BC$12:$BC$264)</f>
        <v>0</v>
      </c>
      <c r="J39" s="8">
        <f>SUMIF(RevReqDetR!$B$12:$B$264,J$1,RevReqDetR!$BC$12:$BC$264)</f>
        <v>0</v>
      </c>
      <c r="K39" s="8">
        <f>SUMIF(RevReqDetR!$B$12:$B$264,K$1,RevReqDetR!$BC$12:$BC$264)</f>
        <v>0</v>
      </c>
      <c r="L39" s="8">
        <f>SUMIF(RevReqDetR!$B$12:$B$264,L$1,RevReqDetR!$BC$12:$BC$264)</f>
        <v>0</v>
      </c>
      <c r="M39" s="8">
        <f>SUMIF(RevReqDetR!$B$12:$B$264,M$1,RevReqDetR!$BC$12:$BC$264)</f>
        <v>0</v>
      </c>
      <c r="N39" s="8">
        <f>SUMIF(RevReqDetR!$B$12:$B$264,N$1,RevReqDetR!$BC$12:$BC$264)</f>
        <v>0</v>
      </c>
      <c r="O39" s="8">
        <f>SUMIF(RevReqDetR!$B$12:$B$264,O$1,RevReqDetR!$BC$12:$BC$264)</f>
        <v>0</v>
      </c>
      <c r="P39" s="8">
        <f>SUMIF(RevReqDetR!$B$12:$B$264,P$1,RevReqDetR!$BC$12:$BC$264)</f>
        <v>0</v>
      </c>
      <c r="Q39" s="8">
        <f>SUMIF(RevReqDetR!$B$12:$B$264,Q$1,RevReqDetR!$BC$12:$BC$264)</f>
        <v>0</v>
      </c>
      <c r="R39" s="8">
        <f>SUMIF(RevReqDetR!$B$12:$B$264,R$1,RevReqDetR!$BC$12:$BC$264)</f>
        <v>848797.23691943998</v>
      </c>
      <c r="S39" s="8">
        <f>SUMIF(RevReqDetR!$B$12:$B$264,S$1,RevReqDetR!$BC$12:$BC$264)</f>
        <v>858466.5500289601</v>
      </c>
      <c r="T39" s="8">
        <f>SUMIF(RevReqDetR!$B$12:$B$264,T$1,RevReqDetR!$BC$12:$BC$264)</f>
        <v>947235.40681067994</v>
      </c>
      <c r="U39" s="8">
        <f>SUMIF(RevReqDetR!$B$12:$B$264,U$1,RevReqDetR!$BC$12:$BC$264)</f>
        <v>913862.6638113599</v>
      </c>
      <c r="V39" s="8">
        <f>SUMIF(RevReqDetR!$B$12:$B$264,V$1,RevReqDetR!$BC$12:$BC$264)</f>
        <v>922424.34586175985</v>
      </c>
      <c r="W39" s="8">
        <f>SUMIF(RevReqDetR!$B$12:$B$264,W$1,RevReqDetR!$BC$12:$BC$264)</f>
        <v>933040.79472563986</v>
      </c>
      <c r="X39" s="8">
        <f>SUMIF(RevReqDetR!$B$12:$B$264,X$1,RevReqDetR!$BC$12:$BC$264)</f>
        <v>896946.04095227981</v>
      </c>
      <c r="Y39" s="8">
        <f>SUMIF(RevReqDetR!$B$12:$B$264,Y$1,RevReqDetR!$BC$12:$BC$264)</f>
        <v>888677.09124011989</v>
      </c>
      <c r="Z39" s="8">
        <f>SUMIF(RevReqDetR!$B$12:$B$264,Z$1,RevReqDetR!$BC$12:$BC$264)</f>
        <v>949885.16764860007</v>
      </c>
      <c r="AA39" s="8">
        <f>SUMIF(RevReqDetR!$B$12:$B$264,AA$1,RevReqDetR!$BC$12:$BC$264)</f>
        <v>956598.42128363997</v>
      </c>
      <c r="AB39" s="8">
        <f>SUMIF(RevReqDetR!$B$12:$B$264,AB$1,RevReqDetR!$BC$12:$BC$264)</f>
        <v>906159.6671666383</v>
      </c>
      <c r="AC39" s="8">
        <f>SUMIF(RevReqDetR!$B$12:$B$264,AC$1,RevReqDetR!$BC$12:$BC$264)</f>
        <v>951761.15946179826</v>
      </c>
      <c r="AD39" s="8">
        <f>SUMIF(RevReqDetR!$B$12:$B$264,AD$1,RevReqDetR!$BC$12:$BC$264)</f>
        <v>958516.94118131837</v>
      </c>
      <c r="AE39" s="8">
        <f>SUMIF(RevReqDetR!$B$12:$B$264,AE$1,RevReqDetR!$BC$12:$BC$264)</f>
        <v>940045.26501575834</v>
      </c>
      <c r="AF39" s="8">
        <f>SUMIF(RevReqDetR!$B$12:$B$264,AF$1,RevReqDetR!$BC$12:$BC$264)</f>
        <v>939775.02443963836</v>
      </c>
      <c r="AG39" s="8">
        <f>SUMIF(RevReqDetR!$B$12:$B$264,AG$1,RevReqDetR!$BC$12:$BC$264)</f>
        <v>944160.80457059818</v>
      </c>
      <c r="AH39" s="8">
        <f>SUMIF(RevReqDetR!$B$12:$B$264,AH$1,RevReqDetR!$BC$12:$BC$264)</f>
        <v>921797.80753139826</v>
      </c>
      <c r="AI39" s="8">
        <f>SUMIF(RevReqDetR!$B$12:$B$264,AI$1,RevReqDetR!$BC$12:$BC$264)</f>
        <v>924869.46265919821</v>
      </c>
      <c r="AJ39" s="8">
        <f>SUMIF(RevReqDetR!$B$12:$B$264,AJ$1,RevReqDetR!$BC$12:$BC$264)</f>
        <v>902705.79403115832</v>
      </c>
      <c r="AK39" s="8">
        <f>SUMIF(RevReqDetR!$B$12:$B$264,AK$1,RevReqDetR!$BC$12:$BC$264)</f>
        <v>905082.31990691822</v>
      </c>
      <c r="AL39" s="8">
        <f>SUMIF(RevReqDetR!$B$12:$B$264,AL$1,RevReqDetR!$BC$12:$BC$264)</f>
        <v>907339.11913979822</v>
      </c>
      <c r="AM39" s="8">
        <f>SUMIF(RevReqDetR!$B$12:$B$264,AM$1,RevReqDetR!$BC$12:$BC$264)</f>
        <v>875630.37246227823</v>
      </c>
      <c r="AN39" s="8">
        <f>SUMIF(RevReqDetR!$B$12:$B$264,AN$1,RevReqDetR!$BC$12:$BC$264)</f>
        <v>878975.29381391825</v>
      </c>
      <c r="AO39" s="8">
        <f>SUMIF(RevReqDetR!$B$12:$B$264,AO$1,RevReqDetR!$BC$12:$BC$264)</f>
        <v>883702.52888219827</v>
      </c>
      <c r="AP39" s="8">
        <f>SUMIF(RevReqDetR!$B$12:$B$264,AP$1,RevReqDetR!$BC$12:$BC$264)</f>
        <v>888942.94399799837</v>
      </c>
      <c r="AQ39" s="8">
        <f>SUMIF(RevReqDetR!$B$12:$B$264,AQ$1,RevReqDetR!$BC$12:$BC$264)</f>
        <v>893233.92549887835</v>
      </c>
      <c r="AR39" s="8">
        <f>SUMIF(RevReqDetR!$B$12:$B$264,AR$1,RevReqDetR!$BC$12:$BC$264)</f>
        <v>876075.63473087829</v>
      </c>
      <c r="AS39" s="8">
        <f>SUMIF(RevReqDetR!$B$12:$B$264,AS$1,RevReqDetR!$BC$12:$BC$264)</f>
        <v>875425.41796535812</v>
      </c>
      <c r="AT39" s="8">
        <f>SUMIF(RevReqDetR!$B$12:$B$264,AT$1,RevReqDetR!$BC$12:$BC$264)</f>
        <v>864826.99667027814</v>
      </c>
      <c r="AU39" s="8">
        <f>SUMIF(RevReqDetR!$B$12:$B$264,AU$1,RevReqDetR!$BC$12:$BC$264)</f>
        <v>861726.73125959816</v>
      </c>
      <c r="AV39" s="8">
        <f>SUMIF(RevReqDetR!$B$12:$B$264,AV$1,RevReqDetR!$BC$12:$BC$264)</f>
        <v>845368.48012931808</v>
      </c>
      <c r="AW39" s="8">
        <f>SUMIF(RevReqDetR!$B$12:$B$264,AW$1,RevReqDetR!$BC$12:$BC$264)</f>
        <v>842866.46402435808</v>
      </c>
      <c r="AX39" s="8">
        <f>SUMIF(RevReqDetR!$B$12:$B$264,AX$1,RevReqDetR!$BC$12:$BC$264)</f>
        <v>841746.41496179812</v>
      </c>
      <c r="AY39" s="8">
        <f>SUMIF(RevReqDetR!$B$12:$B$264,AY$1,RevReqDetR!$BC$12:$BC$264)</f>
        <v>818808.32233871811</v>
      </c>
      <c r="AZ39" s="8">
        <f>SUMIF(RevReqDetR!$B$12:$B$264,AZ$1,RevReqDetR!$BC$12:$BC$264)</f>
        <v>819521.99370647804</v>
      </c>
      <c r="BA39" s="8">
        <f>SUMIF(RevReqDetR!$B$12:$B$264,BA$1,RevReqDetR!$BC$12:$BC$264)</f>
        <v>810909.00958715775</v>
      </c>
      <c r="BB39" s="8">
        <f>SUMIF(RevReqDetR!$B$12:$B$264,BB$1,RevReqDetR!$BC$12:$BC$264)</f>
        <v>815830.7948585978</v>
      </c>
      <c r="BC39" s="8">
        <f>SUMIF(RevReqDetR!$B$12:$B$264,BC$1,RevReqDetR!$BC$12:$BC$264)</f>
        <v>819666.52763615781</v>
      </c>
      <c r="BD39" s="8">
        <f>SUMIF(RevReqDetR!$B$12:$B$264,BD$1,RevReqDetR!$BC$12:$BC$264)</f>
        <v>816875.73824327777</v>
      </c>
      <c r="BE39" s="8">
        <f>SUMIF(RevReqDetR!$B$12:$B$264,BE$1,RevReqDetR!$BC$12:$BC$264)</f>
        <v>815254.78849235782</v>
      </c>
      <c r="BF39" s="8">
        <f>SUMIF(RevReqDetR!$B$12:$B$264,BF$1,RevReqDetR!$BC$12:$BC$264)</f>
        <v>812049.1282670378</v>
      </c>
      <c r="BG39" s="8">
        <f>SUMIF(RevReqDetR!$B$12:$B$264,BG$1,RevReqDetR!$BC$12:$BC$264)</f>
        <v>796375.6902885586</v>
      </c>
      <c r="BH39" s="8">
        <f>SUMIF(RevReqDetR!$B$12:$B$264,BH$1,RevReqDetR!$BC$12:$BC$264)</f>
        <v>785408.79811895872</v>
      </c>
      <c r="BI39" s="8">
        <f>SUMIF(RevReqDetR!$B$12:$B$264,BI$1,RevReqDetR!$BC$12:$BC$264)</f>
        <v>781662.31298999861</v>
      </c>
      <c r="BJ39" s="8">
        <f>SUMIF(RevReqDetR!$B$12:$B$264,BJ$1,RevReqDetR!$BC$12:$BC$264)</f>
        <v>777994.0612318787</v>
      </c>
      <c r="BK39" s="8">
        <f>SUMIF(RevReqDetR!$B$12:$B$264,BK$1,RevReqDetR!$BC$12:$BC$264)</f>
        <v>756338.58145727869</v>
      </c>
      <c r="BL39" s="8">
        <f>SUMIF(RevReqDetR!$B$12:$B$264,BL$1,RevReqDetR!$BC$12:$BC$264)</f>
        <v>755933.52425075858</v>
      </c>
      <c r="BM39" s="8">
        <f>SUMIF(RevReqDetR!$B$12:$B$264,BM$1,RevReqDetR!$BC$12:$BC$264)</f>
        <v>750112.1394051587</v>
      </c>
      <c r="BN39" s="8">
        <f>SUMIF(RevReqDetR!$B$12:$B$264,BN$1,RevReqDetR!$BC$12:$BC$264)</f>
        <v>752573.42509931861</v>
      </c>
      <c r="BO39" s="8">
        <f>SUMIF(RevReqDetR!$B$12:$B$264,BO$1,RevReqDetR!$BC$12:$BC$264)</f>
        <v>755448.86400515866</v>
      </c>
      <c r="BP39" s="8">
        <f>SUMIF(RevReqDetR!$B$12:$B$264,BP$1,RevReqDetR!$BC$12:$BC$264)</f>
        <v>752584.63482611859</v>
      </c>
      <c r="BQ39" s="8">
        <f>SUMIF(RevReqDetR!$B$12:$B$264,BQ$1,RevReqDetR!$BC$12:$BC$264)</f>
        <v>753161.2469827187</v>
      </c>
      <c r="BR39" s="8">
        <f>SUMIF(RevReqDetR!$B$12:$B$264,BR$1,RevReqDetR!$BC$12:$BC$264)</f>
        <v>750345.82580051862</v>
      </c>
      <c r="BS39" s="8">
        <f>SUMIF(RevReqDetR!$B$12:$B$264,BS$1,RevReqDetR!$BC$12:$BC$264)</f>
        <v>731532.93335387844</v>
      </c>
      <c r="BT39" s="8">
        <f>SUMIF(RevReqDetR!$B$12:$B$264,BT$1,RevReqDetR!$BC$12:$BC$264)</f>
        <v>722405.64389363839</v>
      </c>
      <c r="BU39" s="8">
        <f>SUMIF(RevReqDetR!$B$12:$B$264,BU$1,RevReqDetR!$BC$12:$BC$264)</f>
        <v>718692.21367055841</v>
      </c>
      <c r="BV39" s="8">
        <f>SUMIF(RevReqDetR!$B$12:$B$264,BV$1,RevReqDetR!$BC$12:$BC$264)</f>
        <v>714036.02547203843</v>
      </c>
      <c r="BW39" s="8">
        <f>SUMIF(RevReqDetR!$B$12:$B$264,BW$1,RevReqDetR!$BC$12:$BC$264)</f>
        <v>690078.4594580289</v>
      </c>
      <c r="BX39" s="8">
        <f>SUMIF(RevReqDetR!$B$12:$B$264,BX$1,RevReqDetR!$BC$12:$BC$264)</f>
        <v>689708.26169338892</v>
      </c>
      <c r="BY39" s="8">
        <f>SUMIF(RevReqDetR!$B$12:$B$264,BY$1,RevReqDetR!$BC$12:$BC$264)</f>
        <v>681280.65844690893</v>
      </c>
      <c r="BZ39" s="8">
        <f>SUMIF(RevReqDetR!$B$12:$B$264,BZ$1,RevReqDetR!$BC$12:$BC$264)</f>
        <v>684986.83481650893</v>
      </c>
      <c r="CA39" s="8">
        <f>SUMIF(RevReqDetR!$B$12:$B$264,CA$1,RevReqDetR!$BC$12:$BC$264)</f>
        <v>686414.89860394888</v>
      </c>
      <c r="CB39" s="8">
        <f>SUMIF(RevReqDetR!$B$12:$B$264,CB$1,RevReqDetR!$BC$12:$BC$264)</f>
        <v>680501.22381454892</v>
      </c>
      <c r="CC39" s="8">
        <f>SUMIF(RevReqDetR!$B$12:$B$264,CC$1,RevReqDetR!$BC$12:$BC$264)</f>
        <v>681074.95430506894</v>
      </c>
      <c r="CD39" s="8">
        <f>SUMIF(RevReqDetR!$B$12:$B$264,CD$1,RevReqDetR!$BC$12:$BC$264)</f>
        <v>678810.69026590895</v>
      </c>
      <c r="CE39" s="8">
        <f>SUMIF(RevReqDetR!$B$12:$B$264,CE$1,RevReqDetR!$BC$12:$BC$264)</f>
        <v>657620.39585398906</v>
      </c>
      <c r="CF39" s="8">
        <f>SUMIF(RevReqDetR!$B$12:$B$264,CF$1,RevReqDetR!$BC$12:$BC$264)</f>
        <v>647305.59297370899</v>
      </c>
      <c r="CG39" s="8">
        <f>SUMIF(RevReqDetR!$B$12:$B$264,CG$1,RevReqDetR!$BC$12:$BC$264)</f>
        <v>638569.15126978897</v>
      </c>
      <c r="CH39" s="8">
        <f>SUMIF(RevReqDetR!$B$12:$B$264,CH$1,RevReqDetR!$BC$12:$BC$264)</f>
        <v>635363.79069910909</v>
      </c>
      <c r="CI39" s="8">
        <f>SUMIF(RevReqDetR!$B$12:$B$264,CI$1,RevReqDetR!$BC$12:$BC$264)</f>
        <v>609064.45609414903</v>
      </c>
      <c r="CJ39" s="8">
        <f>SUMIF(RevReqDetR!$B$12:$B$264,CJ$1,RevReqDetR!$BC$12:$BC$264)</f>
        <v>608821.11200002907</v>
      </c>
      <c r="CK39" s="8">
        <f>SUMIF(RevReqDetR!$B$12:$B$264,CK$1,RevReqDetR!$BC$12:$BC$264)</f>
        <v>599000.29195414914</v>
      </c>
      <c r="CL39" s="8">
        <f>SUMIF(RevReqDetR!$B$12:$B$264,CL$1,RevReqDetR!$BC$12:$BC$264)</f>
        <v>601750.2079712291</v>
      </c>
      <c r="CM39" s="8">
        <f>SUMIF(RevReqDetR!$B$12:$B$264,CM$1,RevReqDetR!$BC$12:$BC$264)</f>
        <v>604415.79420862906</v>
      </c>
      <c r="CN39" s="8">
        <f>SUMIF(RevReqDetR!$B$12:$B$264,CN$1,RevReqDetR!$BC$12:$BC$264)</f>
        <v>596773.75453582907</v>
      </c>
      <c r="CO39" s="8">
        <f>SUMIF(RevReqDetR!$B$12:$B$264,CO$1,RevReqDetR!$BC$12:$BC$264)</f>
        <v>597037.73108458903</v>
      </c>
      <c r="CP39" s="8">
        <f>SUMIF(RevReqDetR!$B$12:$B$264,CP$1,RevReqDetR!$BC$12:$BC$264)</f>
        <v>595317.56680066907</v>
      </c>
      <c r="CQ39" s="8">
        <f>SUMIF(RevReqDetR!$B$12:$B$264,CQ$1,RevReqDetR!$BC$12:$BC$264)</f>
        <v>577426.16040826915</v>
      </c>
      <c r="CR39" s="8">
        <f>SUMIF(RevReqDetR!$B$12:$B$264,CR$1,RevReqDetR!$BC$12:$BC$264)</f>
        <v>566562.66459322919</v>
      </c>
      <c r="CS39" s="8">
        <f>SUMIF(RevReqDetR!$B$12:$B$264,CS$1,RevReqDetR!$BC$12:$BC$264)</f>
        <v>563234.71553806914</v>
      </c>
      <c r="CT39" s="8">
        <f>SUMIF(RevReqDetR!$B$12:$B$264,CT$1,RevReqDetR!$BC$12:$BC$264)</f>
        <v>559456.78192150907</v>
      </c>
      <c r="CU39" s="8">
        <f>SUMIF(RevReqDetR!$B$12:$B$264,CU$1,RevReqDetR!$BC$12:$BC$264)</f>
        <v>534463.0603742291</v>
      </c>
      <c r="CV39" s="8">
        <f>SUMIF(RevReqDetR!$B$12:$B$264,CV$1,RevReqDetR!$BC$12:$BC$264)</f>
        <v>533750.5644964691</v>
      </c>
      <c r="CW39" s="8">
        <f>SUMIF(RevReqDetR!$B$12:$B$264,CW$1,RevReqDetR!$BC$12:$BC$264)</f>
        <v>524721.02370142913</v>
      </c>
      <c r="CX39" s="8">
        <f>SUMIF(RevReqDetR!$B$12:$B$264,CX$1,RevReqDetR!$BC$12:$BC$264)</f>
        <v>526597.44364714914</v>
      </c>
      <c r="CY39" s="8">
        <f>SUMIF(RevReqDetR!$B$12:$B$264,CY$1,RevReqDetR!$BC$12:$BC$264)</f>
        <v>525859.11837814911</v>
      </c>
      <c r="CZ39" s="8">
        <f>SUMIF(RevReqDetR!$B$12:$B$264,CZ$1,RevReqDetR!$BC$12:$BC$264)</f>
        <v>518733.99515902909</v>
      </c>
      <c r="DA39" s="8">
        <f>SUMIF(RevReqDetR!$B$12:$B$264,DA$1,RevReqDetR!$BC$12:$BC$264)</f>
        <v>518073.94989922905</v>
      </c>
      <c r="DB39" s="8">
        <f>SUMIF(RevReqDetR!$B$12:$B$264,DB$1,RevReqDetR!$BC$12:$BC$264)</f>
        <v>515121.29083138908</v>
      </c>
      <c r="DC39" s="8">
        <f>SUMIF(RevReqDetR!$B$12:$B$264,DC$1,RevReqDetR!$BC$12:$BC$264)</f>
        <v>498853.15988098911</v>
      </c>
      <c r="DD39" s="8">
        <f>SUMIF(RevReqDetR!$B$12:$B$264,DD$1,RevReqDetR!$BC$12:$BC$264)</f>
        <v>487984.40676634916</v>
      </c>
      <c r="DE39" s="8">
        <f>SUMIF(RevReqDetR!$B$12:$B$264,DE$1,RevReqDetR!$BC$12:$BC$264)</f>
        <v>474628.9594552691</v>
      </c>
      <c r="DF39" s="8">
        <f>SUMIF(RevReqDetR!$B$12:$B$264,DF$1,RevReqDetR!$BC$12:$BC$264)</f>
        <v>471524.8705886291</v>
      </c>
      <c r="DG39" s="8">
        <f>SUMIF(RevReqDetR!$B$12:$B$264,DG$1,RevReqDetR!$BC$12:$BC$264)</f>
        <v>449047.52010310913</v>
      </c>
      <c r="DH39" s="8">
        <f>SUMIF(RevReqDetR!$B$12:$B$264,DH$1,RevReqDetR!$BC$12:$BC$264)</f>
        <v>447863.99305558909</v>
      </c>
      <c r="DI39" s="8">
        <f>SUMIF(RevReqDetR!$B$12:$B$264,DI$1,RevReqDetR!$BC$12:$BC$264)</f>
        <v>441341.48611930915</v>
      </c>
      <c r="DJ39" s="8">
        <f>SUMIF(RevReqDetR!$B$12:$B$264,DJ$1,RevReqDetR!$BC$12:$BC$264)</f>
        <v>441718.41124498914</v>
      </c>
      <c r="DK39" s="8">
        <f>SUMIF(RevReqDetR!$B$12:$B$264,DK$1,RevReqDetR!$BC$12:$BC$264)</f>
        <v>440129.26021414908</v>
      </c>
      <c r="DL39" s="8">
        <f>SUMIF(RevReqDetR!$B$12:$B$264,DL$1,RevReqDetR!$BC$12:$BC$264)</f>
        <v>432592.72985506913</v>
      </c>
      <c r="DM39" s="8">
        <f>SUMIF(RevReqDetR!$B$12:$B$264,DM$1,RevReqDetR!$BC$12:$BC$264)</f>
        <v>430926.0928108691</v>
      </c>
      <c r="DN39" s="8">
        <f>SUMIF(RevReqDetR!$B$12:$B$264,DN$1,RevReqDetR!$BC$12:$BC$264)</f>
        <v>427471.77934318921</v>
      </c>
      <c r="DO39" s="8">
        <f>SUMIF(RevReqDetR!$B$12:$B$264,DO$1,RevReqDetR!$BC$12:$BC$264)</f>
        <v>409201.71127690916</v>
      </c>
      <c r="DP39" s="8">
        <f>SUMIF(RevReqDetR!$B$12:$B$264,DP$1,RevReqDetR!$BC$12:$BC$264)</f>
        <v>398483.75230690924</v>
      </c>
      <c r="DQ39" s="8">
        <f>SUMIF(RevReqDetR!$B$12:$B$264,DQ$1,RevReqDetR!$BC$12:$BC$264)</f>
        <v>393960.98196922924</v>
      </c>
      <c r="DR39" s="8">
        <f>SUMIF(RevReqDetR!$B$12:$B$264,DR$1,RevReqDetR!$BC$12:$BC$264)</f>
        <v>387242.08255102922</v>
      </c>
      <c r="DS39" s="8">
        <f>SUMIF(RevReqDetR!$B$12:$B$264,DS$1,RevReqDetR!$BC$12:$BC$264)</f>
        <v>363115.76905354921</v>
      </c>
      <c r="DT39" s="8">
        <f>SUMIF(RevReqDetR!$B$12:$B$264,DT$1,RevReqDetR!$BC$12:$BC$264)</f>
        <v>362340.92696530919</v>
      </c>
      <c r="DU39" s="8">
        <f>SUMIF(RevReqDetR!$B$12:$B$264,DU$1,RevReqDetR!$BC$12:$BC$264)</f>
        <v>345447.97072294919</v>
      </c>
      <c r="DV39" s="8">
        <f>SUMIF(RevReqDetR!$B$12:$B$264,DV$1,RevReqDetR!$BC$12:$BC$264)</f>
        <v>344274.1943967492</v>
      </c>
      <c r="DW39" s="8">
        <f>SUMIF(RevReqDetR!$B$12:$B$264,DW$1,RevReqDetR!$BC$12:$BC$264)</f>
        <v>344045.1175742292</v>
      </c>
      <c r="DX39" s="8">
        <f>SUMIF(RevReqDetR!$B$12:$B$264,DX$1,RevReqDetR!$BC$12:$BC$264)</f>
        <v>336139.42515250889</v>
      </c>
      <c r="DY39" s="8">
        <f>SUMIF(RevReqDetR!$B$12:$B$264,DY$1,RevReqDetR!$BC$12:$BC$264)</f>
        <v>335066.8615652289</v>
      </c>
      <c r="DZ39" s="8">
        <f>SUMIF(RevReqDetR!$B$12:$B$264,DZ$1,RevReqDetR!$BC$12:$BC$264)</f>
        <v>332230.72672426898</v>
      </c>
      <c r="EA39" s="8">
        <f>SUMIF(RevReqDetR!$B$12:$B$264,EA$1,RevReqDetR!$BC$12:$BC$264)</f>
        <v>315913.37236775999</v>
      </c>
      <c r="EB39" s="8">
        <f>SUMIF(RevReqDetR!$B$12:$B$264,EB$1,RevReqDetR!$BC$12:$BC$264)</f>
        <v>304683.94244915998</v>
      </c>
      <c r="EC39" s="8">
        <f>SUMIF(RevReqDetR!$B$12:$B$264,EC$1,RevReqDetR!$BC$12:$BC$264)</f>
        <v>299816.61057648004</v>
      </c>
      <c r="ED39" s="8">
        <f>SUMIF(RevReqDetR!$B$12:$B$264,ED$1,RevReqDetR!$BC$12:$BC$264)</f>
        <v>295056.05983416003</v>
      </c>
      <c r="EE39" s="8">
        <f>SUMIF(RevReqDetR!$B$12:$B$264,EE$1,RevReqDetR!$BC$12:$BC$264)</f>
        <v>269197.74023003998</v>
      </c>
      <c r="EF39" s="8">
        <f>SUMIF(RevReqDetR!$B$12:$B$264,EF$1,RevReqDetR!$BC$12:$BC$264)</f>
        <v>266122.5738818401</v>
      </c>
      <c r="EG39" s="8">
        <f>SUMIF(RevReqDetR!$B$12:$B$264,EG$1,RevReqDetR!$BC$12:$BC$264)</f>
        <v>252582.93186264014</v>
      </c>
      <c r="EH39" s="8">
        <f>SUMIF(RevReqDetR!$B$12:$B$264,EH$1,RevReqDetR!$BC$12:$BC$264)</f>
        <v>252347.36887691994</v>
      </c>
      <c r="EI39" s="8">
        <f>SUMIF(RevReqDetR!$B$12:$B$264,EI$1,RevReqDetR!$BC$12:$BC$264)</f>
        <v>252362.09554272011</v>
      </c>
      <c r="EJ39" s="8">
        <f>SUMIF(RevReqDetR!$B$12:$B$264,EJ$1,RevReqDetR!$BC$12:$BC$264)</f>
        <v>243060.96458195994</v>
      </c>
      <c r="EK39" s="8">
        <f>SUMIF(RevReqDetR!$B$12:$B$264,EK$1,RevReqDetR!$BC$12:$BC$264)</f>
        <v>241830.75469644001</v>
      </c>
      <c r="EL39" s="8">
        <f>SUMIF(RevReqDetR!$B$12:$B$264,EL$1,RevReqDetR!$BC$12:$BC$264)</f>
        <v>239196.97264355997</v>
      </c>
      <c r="EM39" s="8">
        <f>SUMIF(RevReqDetR!$B$12:$B$264,EM$1,RevReqDetR!$BC$12:$BC$264)</f>
        <v>225430.26319079997</v>
      </c>
      <c r="EN39" s="8">
        <f>SUMIF(RevReqDetR!$B$12:$B$264,EN$1,RevReqDetR!$BC$12:$BC$264)</f>
        <v>216203.81689188001</v>
      </c>
      <c r="EO39" s="8">
        <f>SUMIF(RevReqDetR!$B$12:$B$264,EO$1,RevReqDetR!$BC$12:$BC$264)</f>
        <v>212146.75091160001</v>
      </c>
      <c r="EP39" s="8">
        <f>SUMIF(RevReqDetR!$B$12:$B$264,EP$1,RevReqDetR!$BC$12:$BC$264)</f>
        <v>208137.48149843997</v>
      </c>
      <c r="EQ39" s="8">
        <f>SUMIF(RevReqDetR!$B$12:$B$264,EQ$1,RevReqDetR!$BC$12:$BC$264)</f>
        <v>187353.20959272</v>
      </c>
      <c r="ER39" s="8">
        <f>SUMIF(RevReqDetR!$B$12:$B$264,ER$1,RevReqDetR!$BC$12:$BC$264)</f>
        <v>184572.71075699999</v>
      </c>
      <c r="ES39" s="8">
        <f>SUMIF(RevReqDetR!$B$12:$B$264,ES$1,RevReqDetR!$BC$12:$BC$264)</f>
        <v>173249.87182812003</v>
      </c>
      <c r="ET39" s="8">
        <f>SUMIF(RevReqDetR!$B$12:$B$264,ET$1,RevReqDetR!$BC$12:$BC$264)</f>
        <v>172514.66001912</v>
      </c>
      <c r="EU39" s="8">
        <f>SUMIF(RevReqDetR!$B$12:$B$264,EU$1,RevReqDetR!$BC$12:$BC$264)</f>
        <v>171986.14815084005</v>
      </c>
      <c r="EV39" s="8">
        <f>SUMIF(RevReqDetR!$B$12:$B$264,EV$1,RevReqDetR!$BC$12:$BC$264)</f>
        <v>163282.02428880002</v>
      </c>
      <c r="EW39" s="8">
        <f>SUMIF(RevReqDetR!$B$12:$B$264,EW$1,RevReqDetR!$BC$12:$BC$264)</f>
        <v>161636.74519896001</v>
      </c>
      <c r="EX39" s="8">
        <f>SUMIF(RevReqDetR!$B$12:$B$264,EX$1,RevReqDetR!$BC$12:$BC$264)</f>
        <v>158783.00774472</v>
      </c>
      <c r="EY39" s="8">
        <f>SUMIF(RevReqDetR!$B$12:$B$264,EY$1,RevReqDetR!$BC$12:$BC$264)</f>
        <v>145870.20358343999</v>
      </c>
      <c r="EZ39" s="8">
        <f>SUMIF(RevReqDetR!$B$12:$B$264,EZ$1,RevReqDetR!$BC$12:$BC$264)</f>
        <v>137097.53569224002</v>
      </c>
      <c r="FA39" s="8">
        <f>SUMIF(RevReqDetR!$B$12:$B$264,FA$1,RevReqDetR!$BC$12:$BC$264)</f>
        <v>132991.39154303999</v>
      </c>
      <c r="FB39" s="8">
        <f>SUMIF(RevReqDetR!$B$12:$B$264,FB$1,RevReqDetR!$BC$12:$BC$264)</f>
        <v>128932.41237335998</v>
      </c>
      <c r="FC39" s="8">
        <f>SUMIF(RevReqDetR!$B$12:$B$264,FC$1,RevReqDetR!$BC$12:$BC$264)</f>
        <v>109867.33195415999</v>
      </c>
      <c r="FD39" s="8">
        <f>SUMIF(RevReqDetR!$B$12:$B$264,FD$1,RevReqDetR!$BC$12:$BC$264)</f>
        <v>106793.91892872</v>
      </c>
      <c r="FE39" s="8">
        <f>SUMIF(RevReqDetR!$B$12:$B$264,FE$1,RevReqDetR!$BC$12:$BC$264)</f>
        <v>96059.914965000004</v>
      </c>
      <c r="FF39" s="8">
        <f>SUMIF(RevReqDetR!$B$12:$B$264,FF$1,RevReqDetR!$BC$12:$BC$264)</f>
        <v>95153.398299360022</v>
      </c>
      <c r="FG39" s="8">
        <f>SUMIF(RevReqDetR!$B$12:$B$264,FG$1,RevReqDetR!$BC$12:$BC$264)</f>
        <v>94407.47186723999</v>
      </c>
      <c r="FH39" s="8">
        <f>SUMIF(RevReqDetR!$B$12:$B$264,FH$1,RevReqDetR!$BC$12:$BC$264)</f>
        <v>87092.091715679984</v>
      </c>
      <c r="FI39" s="8">
        <f>SUMIF(RevReqDetR!$B$12:$B$264,FI$1,RevReqDetR!$BC$12:$BC$264)</f>
        <v>85766.72877396</v>
      </c>
      <c r="FJ39" s="8">
        <f>SUMIF(RevReqDetR!$B$12:$B$264,FJ$1,RevReqDetR!$BC$12:$BC$264)</f>
        <v>83567.361440880006</v>
      </c>
      <c r="FK39" s="8">
        <f>SUMIF(RevReqDetR!$B$12:$B$264,FK$1,RevReqDetR!$BC$12:$BC$264)</f>
        <v>74381.211701640001</v>
      </c>
      <c r="FL39" s="8">
        <f>SUMIF(RevReqDetR!$B$12:$B$264,FL$1,RevReqDetR!$BC$12:$BC$264)</f>
        <v>68000.580562679985</v>
      </c>
      <c r="FM39" s="8">
        <f>SUMIF(RevReqDetR!$B$12:$B$264,FM$1,RevReqDetR!$BC$12:$BC$264)</f>
        <v>64791.178339680002</v>
      </c>
      <c r="FN39" s="8">
        <f>SUMIF(RevReqDetR!$B$12:$B$264,FN$1,RevReqDetR!$BC$12:$BC$264)</f>
        <v>61575.544494720001</v>
      </c>
      <c r="FO39" s="8">
        <f>SUMIF(RevReqDetR!$B$12:$B$264,FO$1,RevReqDetR!$BC$12:$BC$264)</f>
        <v>47712.571687800009</v>
      </c>
      <c r="FP39" s="8">
        <f>SUMIF(RevReqDetR!$B$12:$B$264,FP$1,RevReqDetR!$BC$12:$BC$264)</f>
        <v>45230.813786880004</v>
      </c>
      <c r="FQ39" s="8">
        <f>SUMIF(RevReqDetR!$B$12:$B$264,FQ$1,RevReqDetR!$BC$12:$BC$264)</f>
        <v>37241.349212519999</v>
      </c>
      <c r="FR39" s="8">
        <f>SUMIF(RevReqDetR!$B$12:$B$264,FR$1,RevReqDetR!$BC$12:$BC$264)</f>
        <v>36042.962954760005</v>
      </c>
      <c r="FS39" s="8">
        <f>SUMIF(RevReqDetR!$B$12:$B$264,FS$1,RevReqDetR!$BC$12:$BC$264)</f>
        <v>34968.251080080001</v>
      </c>
      <c r="FT39" s="8">
        <f>SUMIF(RevReqDetR!$B$12:$B$264,FT$1,RevReqDetR!$BC$12:$BC$264)</f>
        <v>28570.596685560005</v>
      </c>
      <c r="FU39" s="8">
        <f>SUMIF(RevReqDetR!$B$12:$B$264,FU$1,RevReqDetR!$BC$12:$BC$264)</f>
        <v>26881.107734519999</v>
      </c>
      <c r="FV39" s="8">
        <f>SUMIF(RevReqDetR!$B$12:$B$264,FV$1,RevReqDetR!$BC$12:$BC$264)</f>
        <v>24359.031924480001</v>
      </c>
      <c r="FW39" s="8">
        <f>SUMIF(RevReqDetR!$B$12:$B$264,FW$1,RevReqDetR!$BC$12:$BC$264)</f>
        <v>15565.114478160001</v>
      </c>
      <c r="FX39" s="8">
        <f>SUMIF(RevReqDetR!$B$12:$B$264,FX$1,RevReqDetR!$BC$12:$BC$264)</f>
        <v>11541.972630960001</v>
      </c>
      <c r="FY39" s="8">
        <f>SUMIF(RevReqDetR!$B$12:$B$264,FY$1,RevReqDetR!$BC$12:$BC$264)</f>
        <v>10626.73116084</v>
      </c>
      <c r="FZ39" s="8">
        <f>SUMIF(RevReqDetR!$B$12:$B$264,FZ$1,RevReqDetR!$BC$12:$BC$264)</f>
        <v>10029.935269080001</v>
      </c>
      <c r="GA39" s="8">
        <f>SUMIF(RevReqDetR!$B$12:$B$264,GA$1,RevReqDetR!$BC$12:$BC$264)</f>
        <v>6608.4614337599996</v>
      </c>
      <c r="GB39" s="8">
        <f>SUMIF(RevReqDetR!$B$12:$B$264,GB$1,RevReqDetR!$BC$12:$BC$264)</f>
        <v>6164.2770577199999</v>
      </c>
      <c r="GC39" s="8">
        <f>SUMIF(RevReqDetR!$B$12:$B$264,GC$1,RevReqDetR!$BC$12:$BC$264)</f>
        <v>4765.9943411999993</v>
      </c>
      <c r="GD39" s="8">
        <f>SUMIF(RevReqDetR!$B$12:$B$264,GD$1,RevReqDetR!$BC$12:$BC$264)</f>
        <v>4467.6526917599995</v>
      </c>
      <c r="GE39" s="8">
        <f>SUMIF(RevReqDetR!$B$12:$B$264,GE$1,RevReqDetR!$BC$12:$BC$264)</f>
        <v>4408.6185673199998</v>
      </c>
      <c r="GF39" s="8">
        <f>SUMIF(RevReqDetR!$B$12:$B$264,GF$1,RevReqDetR!$BC$12:$BC$264)</f>
        <v>3731.0277531600004</v>
      </c>
      <c r="GG39" s="8">
        <f>SUMIF(RevReqDetR!$B$12:$B$264,GG$1,RevReqDetR!$BC$12:$BC$264)</f>
        <v>3607.0432948799998</v>
      </c>
      <c r="GH39" s="8">
        <f>SUMIF(RevReqDetR!$B$12:$B$264,GH$1,RevReqDetR!$BC$12:$BC$264)</f>
        <v>3406.4057055600001</v>
      </c>
      <c r="GI39" s="8">
        <f>SUMIF(RevReqDetR!$B$12:$B$264,GI$1,RevReqDetR!$BC$12:$BC$264)</f>
        <v>2678.2049001600003</v>
      </c>
      <c r="GJ39" s="8">
        <f>SUMIF(RevReqDetR!$B$12:$B$264,GJ$1,RevReqDetR!$BC$12:$BC$264)</f>
        <v>26.534304000000002</v>
      </c>
      <c r="GK39" s="8">
        <f>SUMIF(RevReqDetR!$B$12:$B$264,GK$1,RevReqDetR!$BC$12:$BC$264)</f>
        <v>26.534304000000002</v>
      </c>
      <c r="GL39" s="8">
        <f>SUMIF(RevReqDetR!$B$12:$B$264,GL$1,RevReqDetR!$BC$12:$BC$264)</f>
        <v>26.534304000000002</v>
      </c>
      <c r="GM39" s="8">
        <f>SUMIF(RevReqDetR!$B$12:$B$264,GM$1,RevReqDetR!$BC$12:$BC$264)</f>
        <v>0</v>
      </c>
      <c r="GN39" s="8">
        <f>SUMIF(RevReqDetR!$B$12:$B$264,GN$1,RevReqDetR!$BC$12:$BC$264)</f>
        <v>0</v>
      </c>
      <c r="GO39" s="8">
        <f>SUMIF(RevReqDetR!$B$12:$B$264,GO$1,RevReqDetR!$BC$12:$BC$264)</f>
        <v>0</v>
      </c>
      <c r="GP39" s="8">
        <f>SUMIF(RevReqDetR!$B$12:$B$264,GP$1,RevReqDetR!$BC$12:$BC$264)</f>
        <v>0</v>
      </c>
      <c r="GQ39" s="8">
        <f>SUMIF(RevReqDetR!$B$12:$B$264,GQ$1,RevReqDetR!$BC$12:$BC$264)</f>
        <v>0</v>
      </c>
      <c r="GR39" s="8">
        <f>SUMIF(RevReqDetR!$B$12:$B$264,GR$1,RevReqDetR!$BC$12:$BC$264)</f>
        <v>0</v>
      </c>
      <c r="GS39" s="8">
        <f>SUMIF(RevReqDetR!$B$12:$B$264,GS$1,RevReqDetR!$BC$12:$BC$264)</f>
        <v>0</v>
      </c>
      <c r="GT39" s="8">
        <f>SUMIF(RevReqDetR!$B$12:$B$264,GT$1,RevReqDetR!$BC$12:$BC$264)</f>
        <v>0</v>
      </c>
      <c r="GU39" s="8">
        <f>SUMIF(RevReqDetR!$B$12:$B$264,GU$1,RevReqDetR!$BC$12:$BC$264)</f>
        <v>0</v>
      </c>
      <c r="GV39" s="8">
        <f>SUMIF(RevReqDetR!$B$12:$B$264,GV$1,RevReqDetR!$BC$12:$BC$264)</f>
        <v>0</v>
      </c>
      <c r="GW39" s="8">
        <f>SUMIF(RevReqDetR!$B$12:$B$264,GW$1,RevReqDetR!$BC$12:$BC$264)</f>
        <v>0</v>
      </c>
      <c r="GX39" s="8">
        <f>SUMIF(RevReqDetR!$B$12:$B$264,GX$1,RevReqDetR!$BC$12:$BC$264)</f>
        <v>0</v>
      </c>
      <c r="GY39" s="8">
        <f>SUMIF(RevReqDetR!$B$12:$B$264,GY$1,RevReqDetR!$BC$12:$BC$264)</f>
        <v>0</v>
      </c>
      <c r="GZ39" s="8">
        <f>SUMIF(RevReqDetR!$B$12:$B$264,GZ$1,RevReqDetR!$BC$12:$BC$264)</f>
        <v>0</v>
      </c>
      <c r="HA39" s="8">
        <f>SUMIF(RevReqDetR!$B$12:$B$264,HA$1,RevReqDetR!$BC$12:$BC$264)</f>
        <v>0</v>
      </c>
      <c r="HB39" s="8">
        <f>SUMIF(RevReqDetR!$B$12:$B$264,HB$1,RevReqDetR!$BC$12:$BC$264)</f>
        <v>0</v>
      </c>
      <c r="HC39" s="8">
        <f>SUMIF(RevReqDetR!$B$12:$B$264,HC$1,RevReqDetR!$BC$12:$BC$264)</f>
        <v>0</v>
      </c>
      <c r="HD39" s="8">
        <f>SUMIF(RevReqDetR!$B$12:$B$264,HD$1,RevReqDetR!$BC$12:$BC$264)</f>
        <v>0</v>
      </c>
      <c r="HE39" s="8">
        <f>SUMIF(RevReqDetR!$B$12:$B$264,HE$1,RevReqDetR!$BC$12:$BC$264)</f>
        <v>0</v>
      </c>
      <c r="HF39" s="8">
        <f>SUMIF(RevReqDetR!$B$12:$B$264,HF$1,RevReqDetR!$BC$12:$BC$264)</f>
        <v>0</v>
      </c>
      <c r="HG39" s="8">
        <f>SUMIF(RevReqDetR!$B$12:$B$264,HG$1,RevReqDetR!$BC$12:$BC$264)</f>
        <v>0</v>
      </c>
      <c r="HH39" s="8">
        <f>SUMIF(RevReqDetR!$B$12:$B$264,HH$1,RevReqDetR!$BC$12:$BC$264)</f>
        <v>0</v>
      </c>
      <c r="HI39" s="8">
        <f>SUMIF(RevReqDetR!$B$12:$B$264,HI$1,RevReqDetR!$BC$12:$BC$264)</f>
        <v>0</v>
      </c>
      <c r="HJ39" s="8">
        <f>SUMIF(RevReqDetR!$B$12:$B$264,HJ$1,RevReqDetR!$BC$12:$BC$264)</f>
        <v>0</v>
      </c>
      <c r="HK39" s="8">
        <f>SUMIF(RevReqDetR!$B$12:$B$264,HK$1,RevReqDetR!$BC$12:$BC$264)</f>
        <v>0</v>
      </c>
      <c r="HL39" s="8">
        <f>SUMIF(RevReqDetR!$B$12:$B$264,HL$1,RevReqDetR!$BC$12:$BC$264)</f>
        <v>0</v>
      </c>
      <c r="HM39" s="8">
        <f>SUMIF(RevReqDetR!$B$12:$B$264,HM$1,RevReqDetR!$BC$12:$BC$264)</f>
        <v>0</v>
      </c>
      <c r="HN39" s="8">
        <f>SUMIF(RevReqDetR!$B$12:$B$264,HN$1,RevReqDetR!$BC$12:$BC$264)</f>
        <v>0</v>
      </c>
      <c r="HO39" s="8">
        <f>SUMIF(RevReqDetR!$B$12:$B$264,HO$1,RevReqDetR!$BC$12:$BC$264)</f>
        <v>0</v>
      </c>
      <c r="HP39" s="8">
        <f>SUMIF(RevReqDetR!$B$12:$B$264,HP$1,RevReqDetR!$BC$12:$BC$264)</f>
        <v>0</v>
      </c>
      <c r="HQ39" s="8">
        <f>SUMIF(RevReqDetR!$B$12:$B$264,HQ$1,RevReqDetR!$BC$12:$BC$264)</f>
        <v>0</v>
      </c>
      <c r="HR39" s="8">
        <f>SUMIF(RevReqDetR!$B$12:$B$264,HR$1,RevReqDetR!$BC$12:$BC$264)</f>
        <v>0</v>
      </c>
      <c r="HS39" s="8">
        <f>SUMIF(RevReqDetR!$B$12:$B$264,HS$1,RevReqDetR!$BC$12:$BC$264)</f>
        <v>0</v>
      </c>
      <c r="HT39" s="8">
        <f>SUMIF(RevReqDetR!$B$12:$B$264,HT$1,RevReqDetR!$BC$12:$BC$264)</f>
        <v>0</v>
      </c>
      <c r="HU39" s="8">
        <f>SUMIF(RevReqDetR!$B$12:$B$264,HU$1,RevReqDetR!$BC$12:$BC$264)</f>
        <v>0</v>
      </c>
      <c r="HV39" s="8">
        <f>SUMIF(RevReqDetR!$B$12:$B$264,HV$1,RevReqDetR!$BC$12:$BC$264)</f>
        <v>0</v>
      </c>
      <c r="HW39" s="8">
        <f>SUMIF(RevReqDetR!$B$12:$B$264,HW$1,RevReqDetR!$BC$12:$BC$264)</f>
        <v>0</v>
      </c>
      <c r="HX39" s="2"/>
      <c r="HY39" s="2">
        <f t="array" ref="HY39">SUM(IF($D$45:$HX$45=HY$1,IF($D$46:$HX$46=12,($D39:$HX39))))</f>
        <v>0</v>
      </c>
      <c r="HZ39" s="2">
        <f t="array" ref="HZ39">SUM(IF($D$45:$HX$45=HZ$1,IF($D$46:$HX$46=12,($D39:$HX39))))</f>
        <v>0</v>
      </c>
      <c r="IA39" s="2">
        <f t="array" ref="IA39">SUM(IF($D$45:$HX$45=IA$1,IF($D$46:$HX$46=12,($D39:$HX39))))</f>
        <v>951761.15946179826</v>
      </c>
      <c r="IB39" s="2">
        <f t="array" ref="IB39">SUM(IF($D$45:$HX$45=IB$1,IF($D$46:$HX$46=12,($D39:$HX39))))</f>
        <v>883702.52888219827</v>
      </c>
      <c r="IC39" s="2">
        <f t="array" ref="IC39">SUM(IF($D$45:$HX$45=IC$1,IF($D$46:$HX$46=12,($D39:$HX39))))</f>
        <v>810909.00958715775</v>
      </c>
      <c r="ID39" s="2">
        <f t="array" ref="ID39">SUM(IF($D$45:$HX$45=ID$1,IF($D$46:$HX$46=12,($D39:$HX39))))</f>
        <v>750112.1394051587</v>
      </c>
      <c r="IE39" s="2">
        <f t="array" ref="IE39">SUM(IF($D$45:$HX$45=IE$1,IF($D$46:$HX$46=12,($D39:$HX39))))</f>
        <v>681280.65844690893</v>
      </c>
      <c r="IF39" s="2">
        <f t="array" ref="IF39">SUM(IF($D$45:$HX$45=IF$1,IF($D$46:$HX$46=12,($D39:$HX39))))</f>
        <v>599000.29195414914</v>
      </c>
      <c r="IG39" s="2">
        <f t="array" ref="IG39">SUM(IF($D$45:$HX$45=IG$1,IF($D$46:$HX$46=12,($D39:$HX39))))</f>
        <v>524721.02370142913</v>
      </c>
      <c r="IH39" s="2">
        <f t="array" ref="IH39">SUM(IF($D$45:$HX$45=IH$1,IF($D$46:$HX$46=12,($D39:$HX39))))</f>
        <v>441341.48611930915</v>
      </c>
      <c r="II39" s="2">
        <f t="array" ref="II39">SUM(IF($D$45:$HX$45=II$1,IF($D$46:$HX$46=12,($D39:$HX39))))</f>
        <v>345447.97072294919</v>
      </c>
      <c r="IJ39" s="2">
        <f t="array" ref="IJ39">SUM(IF($D$45:$HX$45=IJ$1,IF($D$46:$HX$46=12,($D39:$HX39))))</f>
        <v>252582.93186264014</v>
      </c>
      <c r="IK39" s="2">
        <f t="array" ref="IK39">SUM(IF($D$45:$HX$45=IK$1,IF($D$46:$HX$46=12,($D39:$HX39))))</f>
        <v>173249.87182812003</v>
      </c>
      <c r="IL39" s="2">
        <f t="array" ref="IL39">SUM(IF($D$45:$HX$45=IL$1,IF($D$46:$HX$46=12,($D39:$HX39))))</f>
        <v>96059.914965000004</v>
      </c>
      <c r="IM39" s="2">
        <f t="array" ref="IM39">SUM(IF($D$45:$HX$45=IM$1,IF($D$46:$HX$46=12,($D39:$HX39))))</f>
        <v>37241.349212519999</v>
      </c>
      <c r="IN39" s="2">
        <f t="array" ref="IN39">SUM(IF($D$45:$HX$45=IN$1,IF($D$46:$HX$46=12,($D39:$HX39))))</f>
        <v>4765.9943411999993</v>
      </c>
      <c r="IO39" s="2">
        <f t="array" ref="IO39">SUM(IF($D$45:$HX$45=IO$1,IF($D$46:$HX$46=12,($D39:$HX39))))</f>
        <v>0</v>
      </c>
      <c r="IP39" s="2">
        <f t="array" ref="IP39">SUM(IF($D$45:$HX$45=IP$1,IF($D$46:$HX$46=12,($D39:$HX39))))</f>
        <v>0</v>
      </c>
      <c r="IQ39" s="2">
        <f t="array" ref="IQ39">SUM(IF($D$45:$HX$45=IQ$1,IF($D$46:$HX$46=12,($D39:$HX39))))</f>
        <v>0</v>
      </c>
      <c r="IR39" s="2">
        <f t="array" ref="IR39">SUM(IF($D$45:$HX$45=IR$1,IF($D$46:$HX$46=12,($D39:$HX39))))</f>
        <v>0</v>
      </c>
    </row>
    <row r="40" spans="2:252" ht="15" x14ac:dyDescent="0.35">
      <c r="B40" s="56" t="s">
        <v>18</v>
      </c>
      <c r="D40" s="13">
        <f>SUMIF(RevReqDetR!$B$12:$B$264,D$1,RevReqDetR!$AB$12:$AB$264)</f>
        <v>0</v>
      </c>
      <c r="E40" s="13">
        <f>SUMIF(RevReqDetR!$B$12:$B$264,E$1,RevReqDetR!$AB$12:$AB$264)</f>
        <v>0</v>
      </c>
      <c r="F40" s="13">
        <f>SUMIF(RevReqDetR!$B$12:$B$264,F$1,RevReqDetR!$AB$12:$AB$264)</f>
        <v>0</v>
      </c>
      <c r="G40" s="13">
        <f>SUMIF(RevReqDetR!$B$12:$B$264,G$1,RevReqDetR!$AB$12:$AB$264)</f>
        <v>0</v>
      </c>
      <c r="H40" s="13">
        <f>SUMIF(RevReqDetR!$B$12:$B$264,H$1,RevReqDetR!$AB$12:$AB$264)</f>
        <v>0</v>
      </c>
      <c r="I40" s="13">
        <f>SUMIF(RevReqDetR!$B$12:$B$264,I$1,RevReqDetR!$AB$12:$AB$264)</f>
        <v>0</v>
      </c>
      <c r="J40" s="13">
        <f>SUMIF(RevReqDetR!$B$12:$B$264,J$1,RevReqDetR!$AB$12:$AB$264)</f>
        <v>0</v>
      </c>
      <c r="K40" s="13">
        <f>SUMIF(RevReqDetR!$B$12:$B$264,K$1,RevReqDetR!$AB$12:$AB$264)</f>
        <v>0</v>
      </c>
      <c r="L40" s="13">
        <f>SUMIF(RevReqDetR!$B$12:$B$264,L$1,RevReqDetR!$AB$12:$AB$264)</f>
        <v>0</v>
      </c>
      <c r="M40" s="13">
        <f>SUMIF(RevReqDetR!$B$12:$B$264,M$1,RevReqDetR!$AB$12:$AB$264)</f>
        <v>0</v>
      </c>
      <c r="N40" s="13">
        <f>SUMIF(RevReqDetR!$B$12:$B$264,N$1,RevReqDetR!$AB$12:$AB$264)</f>
        <v>0</v>
      </c>
      <c r="O40" s="13">
        <f>SUMIF(RevReqDetR!$B$12:$B$264,O$1,RevReqDetR!$AB$12:$AB$264)</f>
        <v>0</v>
      </c>
      <c r="P40" s="13">
        <f>SUMIF(RevReqDetR!$B$12:$B$264,P$1,RevReqDetR!$AB$12:$AB$264)</f>
        <v>0</v>
      </c>
      <c r="Q40" s="13">
        <f>SUMIF(RevReqDetR!$B$12:$B$264,Q$1,RevReqDetR!$AB$12:$AB$264)</f>
        <v>0</v>
      </c>
      <c r="R40" s="13">
        <f>SUMIF(RevReqDetR!$B$12:$B$264,R$1,RevReqDetR!$AB$12:$AB$264)</f>
        <v>0</v>
      </c>
      <c r="S40" s="13">
        <f>SUMIF(RevReqDetR!$B$12:$B$264,S$1,RevReqDetR!$AB$12:$AB$264)</f>
        <v>0</v>
      </c>
      <c r="T40" s="13">
        <f>SUMIF(RevReqDetR!$B$12:$B$264,T$1,RevReqDetR!$AB$12:$AB$264)</f>
        <v>0</v>
      </c>
      <c r="U40" s="13">
        <f>SUMIF(RevReqDetR!$B$12:$B$264,U$1,RevReqDetR!$AB$12:$AB$264)</f>
        <v>0</v>
      </c>
      <c r="V40" s="13">
        <f>SUMIF(RevReqDetR!$B$12:$B$264,V$1,RevReqDetR!$AB$12:$AB$264)</f>
        <v>0</v>
      </c>
      <c r="W40" s="13">
        <f>SUMIF(RevReqDetR!$B$12:$B$264,W$1,RevReqDetR!$AB$12:$AB$264)</f>
        <v>0</v>
      </c>
      <c r="X40" s="13">
        <f>SUMIF(RevReqDetR!$B$12:$B$264,X$1,RevReqDetR!$AB$12:$AB$264)</f>
        <v>0</v>
      </c>
      <c r="Y40" s="13">
        <f>SUMIF(RevReqDetR!$B$12:$B$264,Y$1,RevReqDetR!$AB$12:$AB$264)</f>
        <v>0</v>
      </c>
      <c r="Z40" s="13">
        <f>SUMIF(RevReqDetR!$B$12:$B$264,Z$1,RevReqDetR!$AB$12:$AB$264)</f>
        <v>0</v>
      </c>
      <c r="AA40" s="13">
        <f>SUMIF(RevReqDetR!$B$12:$B$264,AA$1,RevReqDetR!$AB$12:$AB$264)</f>
        <v>0</v>
      </c>
      <c r="AB40" s="13">
        <f>SUMIF(RevReqDetR!$B$12:$B$264,AB$1,RevReqDetR!$AB$12:$AB$264)</f>
        <v>0</v>
      </c>
      <c r="AC40" s="13">
        <f>SUMIF(RevReqDetR!$B$12:$B$264,AC$1,RevReqDetR!$AB$12:$AB$264)</f>
        <v>0</v>
      </c>
      <c r="AD40" s="13">
        <f>SUMIF(RevReqDetR!$B$12:$B$264,AD$1,RevReqDetR!$AB$12:$AB$264)</f>
        <v>0</v>
      </c>
      <c r="AE40" s="13">
        <f>SUMIF(RevReqDetR!$B$12:$B$264,AE$1,RevReqDetR!$AB$12:$AB$264)</f>
        <v>0</v>
      </c>
      <c r="AF40" s="13">
        <f>SUMIF(RevReqDetR!$B$12:$B$264,AF$1,RevReqDetR!$AB$12:$AB$264)</f>
        <v>0</v>
      </c>
      <c r="AG40" s="13">
        <f>SUMIF(RevReqDetR!$B$12:$B$264,AG$1,RevReqDetR!$AB$12:$AB$264)</f>
        <v>0</v>
      </c>
      <c r="AH40" s="13">
        <f>SUMIF(RevReqDetR!$B$12:$B$264,AH$1,RevReqDetR!$AB$12:$AB$264)</f>
        <v>0</v>
      </c>
      <c r="AI40" s="13">
        <f>SUMIF(RevReqDetR!$B$12:$B$264,AI$1,RevReqDetR!$AB$12:$AB$264)</f>
        <v>0</v>
      </c>
      <c r="AJ40" s="13">
        <f>SUMIF(RevReqDetR!$B$12:$B$264,AJ$1,RevReqDetR!$AB$12:$AB$264)</f>
        <v>0</v>
      </c>
      <c r="AK40" s="13">
        <f>SUMIF(RevReqDetR!$B$12:$B$264,AK$1,RevReqDetR!$AB$12:$AB$264)</f>
        <v>0</v>
      </c>
      <c r="AL40" s="13">
        <f>SUMIF(RevReqDetR!$B$12:$B$264,AL$1,RevReqDetR!$AB$12:$AB$264)</f>
        <v>0</v>
      </c>
      <c r="AM40" s="13">
        <f>SUMIF(RevReqDetR!$B$12:$B$264,AM$1,RevReqDetR!$AB$12:$AB$264)</f>
        <v>0</v>
      </c>
      <c r="AN40" s="13">
        <f>SUMIF(RevReqDetR!$B$12:$B$264,AN$1,RevReqDetR!$AB$12:$AB$264)</f>
        <v>0</v>
      </c>
      <c r="AO40" s="13">
        <f>SUMIF(RevReqDetR!$B$12:$B$264,AO$1,RevReqDetR!$AB$12:$AB$264)</f>
        <v>0</v>
      </c>
      <c r="AP40" s="13">
        <f>SUMIF(RevReqDetR!$B$12:$B$264,AP$1,RevReqDetR!$AB$12:$AB$264)</f>
        <v>0</v>
      </c>
      <c r="AQ40" s="13">
        <f>SUMIF(RevReqDetR!$B$12:$B$264,AQ$1,RevReqDetR!$AB$12:$AB$264)</f>
        <v>0</v>
      </c>
      <c r="AR40" s="13">
        <f>SUMIF(RevReqDetR!$B$12:$B$264,AR$1,RevReqDetR!$AB$12:$AB$264)</f>
        <v>0</v>
      </c>
      <c r="AS40" s="13">
        <f>SUMIF(RevReqDetR!$B$12:$B$264,AS$1,RevReqDetR!$AB$12:$AB$264)</f>
        <v>0</v>
      </c>
      <c r="AT40" s="13">
        <f>SUMIF(RevReqDetR!$B$12:$B$264,AT$1,RevReqDetR!$AB$12:$AB$264)</f>
        <v>0</v>
      </c>
      <c r="AU40" s="13">
        <f>SUMIF(RevReqDetR!$B$12:$B$264,AU$1,RevReqDetR!$AB$12:$AB$264)</f>
        <v>0</v>
      </c>
      <c r="AV40" s="13">
        <f>SUMIF(RevReqDetR!$B$12:$B$264,AV$1,RevReqDetR!$AB$12:$AB$264)</f>
        <v>0</v>
      </c>
      <c r="AW40" s="13">
        <f>SUMIF(RevReqDetR!$B$12:$B$264,AW$1,RevReqDetR!$AB$12:$AB$264)</f>
        <v>0</v>
      </c>
      <c r="AX40" s="13">
        <f>SUMIF(RevReqDetR!$B$12:$B$264,AX$1,RevReqDetR!$AB$12:$AB$264)</f>
        <v>0</v>
      </c>
      <c r="AY40" s="13">
        <f>SUMIF(RevReqDetR!$B$12:$B$264,AY$1,RevReqDetR!$AB$12:$AB$264)</f>
        <v>0</v>
      </c>
      <c r="AZ40" s="13">
        <f>SUMIF(RevReqDetR!$B$12:$B$264,AZ$1,RevReqDetR!$AB$12:$AB$264)</f>
        <v>0</v>
      </c>
      <c r="BA40" s="13">
        <f>SUMIF(RevReqDetR!$B$12:$B$264,BA$1,RevReqDetR!$AB$12:$AB$264)</f>
        <v>0</v>
      </c>
      <c r="BB40" s="13">
        <f>SUMIF(RevReqDetR!$B$12:$B$264,BB$1,RevReqDetR!$AB$12:$AB$264)</f>
        <v>0</v>
      </c>
      <c r="BC40" s="13">
        <f>SUMIF(RevReqDetR!$B$12:$B$264,BC$1,RevReqDetR!$AB$12:$AB$264)</f>
        <v>0</v>
      </c>
      <c r="BD40" s="13">
        <f>SUMIF(RevReqDetR!$B$12:$B$264,BD$1,RevReqDetR!$AB$12:$AB$264)</f>
        <v>0</v>
      </c>
      <c r="BE40" s="13">
        <f>SUMIF(RevReqDetR!$B$12:$B$264,BE$1,RevReqDetR!$AB$12:$AB$264)</f>
        <v>0</v>
      </c>
      <c r="BF40" s="13">
        <f>SUMIF(RevReqDetR!$B$12:$B$264,BF$1,RevReqDetR!$AB$12:$AB$264)</f>
        <v>0</v>
      </c>
      <c r="BG40" s="13">
        <f>SUMIF(RevReqDetR!$B$12:$B$264,BG$1,RevReqDetR!$AB$12:$AB$264)</f>
        <v>0</v>
      </c>
      <c r="BH40" s="13">
        <f>SUMIF(RevReqDetR!$B$12:$B$264,BH$1,RevReqDetR!$AB$12:$AB$264)</f>
        <v>0</v>
      </c>
      <c r="BI40" s="13">
        <f>SUMIF(RevReqDetR!$B$12:$B$264,BI$1,RevReqDetR!$AB$12:$AB$264)</f>
        <v>0</v>
      </c>
      <c r="BJ40" s="13">
        <f>SUMIF(RevReqDetR!$B$12:$B$264,BJ$1,RevReqDetR!$AB$12:$AB$264)</f>
        <v>0</v>
      </c>
      <c r="BK40" s="13">
        <f>SUMIF(RevReqDetR!$B$12:$B$264,BK$1,RevReqDetR!$AB$12:$AB$264)</f>
        <v>0</v>
      </c>
      <c r="BL40" s="13">
        <f>SUMIF(RevReqDetR!$B$12:$B$264,BL$1,RevReqDetR!$AB$12:$AB$264)</f>
        <v>0</v>
      </c>
      <c r="BM40" s="13">
        <f>SUMIF(RevReqDetR!$B$12:$B$264,BM$1,RevReqDetR!$AB$12:$AB$264)</f>
        <v>0</v>
      </c>
      <c r="BN40" s="13">
        <f>SUMIF(RevReqDetR!$B$12:$B$264,BN$1,RevReqDetR!$AB$12:$AB$264)</f>
        <v>0</v>
      </c>
      <c r="BO40" s="13">
        <f>SUMIF(RevReqDetR!$B$12:$B$264,BO$1,RevReqDetR!$AB$12:$AB$264)</f>
        <v>0</v>
      </c>
      <c r="BP40" s="13">
        <f>SUMIF(RevReqDetR!$B$12:$B$264,BP$1,RevReqDetR!$AB$12:$AB$264)</f>
        <v>0</v>
      </c>
      <c r="BQ40" s="13">
        <f>SUMIF(RevReqDetR!$B$12:$B$264,BQ$1,RevReqDetR!$AB$12:$AB$264)</f>
        <v>0</v>
      </c>
      <c r="BR40" s="13">
        <f>SUMIF(RevReqDetR!$B$12:$B$264,BR$1,RevReqDetR!$AB$12:$AB$264)</f>
        <v>0</v>
      </c>
      <c r="BS40" s="13">
        <f>SUMIF(RevReqDetR!$B$12:$B$264,BS$1,RevReqDetR!$AB$12:$AB$264)</f>
        <v>0</v>
      </c>
      <c r="BT40" s="13">
        <f>SUMIF(RevReqDetR!$B$12:$B$264,BT$1,RevReqDetR!$AB$12:$AB$264)</f>
        <v>0</v>
      </c>
      <c r="BU40" s="13">
        <f>SUMIF(RevReqDetR!$B$12:$B$264,BU$1,RevReqDetR!$AB$12:$AB$264)</f>
        <v>0</v>
      </c>
      <c r="BV40" s="13">
        <f>SUMIF(RevReqDetR!$B$12:$B$264,BV$1,RevReqDetR!$AB$12:$AB$264)</f>
        <v>0</v>
      </c>
      <c r="BW40" s="13">
        <f>SUMIF(RevReqDetR!$B$12:$B$264,BW$1,RevReqDetR!$AB$12:$AB$264)</f>
        <v>0</v>
      </c>
      <c r="BX40" s="13">
        <f>SUMIF(RevReqDetR!$B$12:$B$264,BX$1,RevReqDetR!$AB$12:$AB$264)</f>
        <v>0</v>
      </c>
      <c r="BY40" s="13">
        <f>SUMIF(RevReqDetR!$B$12:$B$264,BY$1,RevReqDetR!$AB$12:$AB$264)</f>
        <v>0</v>
      </c>
      <c r="BZ40" s="13">
        <f>SUMIF(RevReqDetR!$B$12:$B$264,BZ$1,RevReqDetR!$AB$12:$AB$264)</f>
        <v>0</v>
      </c>
      <c r="CA40" s="13">
        <f>SUMIF(RevReqDetR!$B$12:$B$264,CA$1,RevReqDetR!$AB$12:$AB$264)</f>
        <v>0</v>
      </c>
      <c r="CB40" s="13">
        <f>SUMIF(RevReqDetR!$B$12:$B$264,CB$1,RevReqDetR!$AB$12:$AB$264)</f>
        <v>0</v>
      </c>
      <c r="CC40" s="13">
        <f>SUMIF(RevReqDetR!$B$12:$B$264,CC$1,RevReqDetR!$AB$12:$AB$264)</f>
        <v>0</v>
      </c>
      <c r="CD40" s="13">
        <f>SUMIF(RevReqDetR!$B$12:$B$264,CD$1,RevReqDetR!$AB$12:$AB$264)</f>
        <v>0</v>
      </c>
      <c r="CE40" s="13">
        <f>SUMIF(RevReqDetR!$B$12:$B$264,CE$1,RevReqDetR!$AB$12:$AB$264)</f>
        <v>0</v>
      </c>
      <c r="CF40" s="13">
        <f>SUMIF(RevReqDetR!$B$12:$B$264,CF$1,RevReqDetR!$AB$12:$AB$264)</f>
        <v>0</v>
      </c>
      <c r="CG40" s="13">
        <f>SUMIF(RevReqDetR!$B$12:$B$264,CG$1,RevReqDetR!$AB$12:$AB$264)</f>
        <v>0</v>
      </c>
      <c r="CH40" s="13">
        <f>SUMIF(RevReqDetR!$B$12:$B$264,CH$1,RevReqDetR!$AB$12:$AB$264)</f>
        <v>0</v>
      </c>
      <c r="CI40" s="13">
        <f>SUMIF(RevReqDetR!$B$12:$B$264,CI$1,RevReqDetR!$AB$12:$AB$264)</f>
        <v>0</v>
      </c>
      <c r="CJ40" s="13">
        <f>SUMIF(RevReqDetR!$B$12:$B$264,CJ$1,RevReqDetR!$AB$12:$AB$264)</f>
        <v>0</v>
      </c>
      <c r="CK40" s="13">
        <f>SUMIF(RevReqDetR!$B$12:$B$264,CK$1,RevReqDetR!$AB$12:$AB$264)</f>
        <v>0</v>
      </c>
      <c r="CL40" s="13">
        <f>SUMIF(RevReqDetR!$B$12:$B$264,CL$1,RevReqDetR!$AB$12:$AB$264)</f>
        <v>0</v>
      </c>
      <c r="CM40" s="13">
        <f>SUMIF(RevReqDetR!$B$12:$B$264,CM$1,RevReqDetR!$AB$12:$AB$264)</f>
        <v>0</v>
      </c>
      <c r="CN40" s="13">
        <f>SUMIF(RevReqDetR!$B$12:$B$264,CN$1,RevReqDetR!$AB$12:$AB$264)</f>
        <v>0</v>
      </c>
      <c r="CO40" s="13">
        <f>SUMIF(RevReqDetR!$B$12:$B$264,CO$1,RevReqDetR!$AB$12:$AB$264)</f>
        <v>0</v>
      </c>
      <c r="CP40" s="13">
        <f>SUMIF(RevReqDetR!$B$12:$B$264,CP$1,RevReqDetR!$AB$12:$AB$264)</f>
        <v>0</v>
      </c>
      <c r="CQ40" s="13">
        <f>SUMIF(RevReqDetR!$B$12:$B$264,CQ$1,RevReqDetR!$AB$12:$AB$264)</f>
        <v>0</v>
      </c>
      <c r="CR40" s="13">
        <f>SUMIF(RevReqDetR!$B$12:$B$264,CR$1,RevReqDetR!$AB$12:$AB$264)</f>
        <v>0</v>
      </c>
      <c r="CS40" s="13">
        <f>SUMIF(RevReqDetR!$B$12:$B$264,CS$1,RevReqDetR!$AB$12:$AB$264)</f>
        <v>0</v>
      </c>
      <c r="CT40" s="13">
        <f>SUMIF(RevReqDetR!$B$12:$B$264,CT$1,RevReqDetR!$AB$12:$AB$264)</f>
        <v>0</v>
      </c>
      <c r="CU40" s="13">
        <f>SUMIF(RevReqDetR!$B$12:$B$264,CU$1,RevReqDetR!$AB$12:$AB$264)</f>
        <v>0</v>
      </c>
      <c r="CV40" s="13">
        <f>SUMIF(RevReqDetR!$B$12:$B$264,CV$1,RevReqDetR!$AB$12:$AB$264)</f>
        <v>0</v>
      </c>
      <c r="CW40" s="13">
        <f>SUMIF(RevReqDetR!$B$12:$B$264,CW$1,RevReqDetR!$AB$12:$AB$264)</f>
        <v>0</v>
      </c>
      <c r="CX40" s="13">
        <f>SUMIF(RevReqDetR!$B$12:$B$264,CX$1,RevReqDetR!$AB$12:$AB$264)</f>
        <v>0</v>
      </c>
      <c r="CY40" s="13">
        <f>SUMIF(RevReqDetR!$B$12:$B$264,CY$1,RevReqDetR!$AB$12:$AB$264)</f>
        <v>0</v>
      </c>
      <c r="CZ40" s="13">
        <f>SUMIF(RevReqDetR!$B$12:$B$264,CZ$1,RevReqDetR!$AB$12:$AB$264)</f>
        <v>0</v>
      </c>
      <c r="DA40" s="13">
        <f>SUMIF(RevReqDetR!$B$12:$B$264,DA$1,RevReqDetR!$AB$12:$AB$264)</f>
        <v>0</v>
      </c>
      <c r="DB40" s="13">
        <f>SUMIF(RevReqDetR!$B$12:$B$264,DB$1,RevReqDetR!$AB$12:$AB$264)</f>
        <v>0</v>
      </c>
      <c r="DC40" s="13">
        <f>SUMIF(RevReqDetR!$B$12:$B$264,DC$1,RevReqDetR!$AB$12:$AB$264)</f>
        <v>0</v>
      </c>
      <c r="DD40" s="13">
        <f>SUMIF(RevReqDetR!$B$12:$B$264,DD$1,RevReqDetR!$AB$12:$AB$264)</f>
        <v>0</v>
      </c>
      <c r="DE40" s="13">
        <f>SUMIF(RevReqDetR!$B$12:$B$264,DE$1,RevReqDetR!$AB$12:$AB$264)</f>
        <v>0</v>
      </c>
      <c r="DF40" s="13">
        <f>SUMIF(RevReqDetR!$B$12:$B$264,DF$1,RevReqDetR!$AB$12:$AB$264)</f>
        <v>0</v>
      </c>
      <c r="DG40" s="13">
        <f>SUMIF(RevReqDetR!$B$12:$B$264,DG$1,RevReqDetR!$AB$12:$AB$264)</f>
        <v>0</v>
      </c>
      <c r="DH40" s="13">
        <f>SUMIF(RevReqDetR!$B$12:$B$264,DH$1,RevReqDetR!$AB$12:$AB$264)</f>
        <v>0</v>
      </c>
      <c r="DI40" s="13">
        <f>SUMIF(RevReqDetR!$B$12:$B$264,DI$1,RevReqDetR!$AB$12:$AB$264)</f>
        <v>0</v>
      </c>
      <c r="DJ40" s="13">
        <f>SUMIF(RevReqDetR!$B$12:$B$264,DJ$1,RevReqDetR!$AB$12:$AB$264)</f>
        <v>0</v>
      </c>
      <c r="DK40" s="13">
        <f>SUMIF(RevReqDetR!$B$12:$B$264,DK$1,RevReqDetR!$AB$12:$AB$264)</f>
        <v>0</v>
      </c>
      <c r="DL40" s="13">
        <f>SUMIF(RevReqDetR!$B$12:$B$264,DL$1,RevReqDetR!$AB$12:$AB$264)</f>
        <v>0</v>
      </c>
      <c r="DM40" s="13">
        <f>SUMIF(RevReqDetR!$B$12:$B$264,DM$1,RevReqDetR!$AB$12:$AB$264)</f>
        <v>0</v>
      </c>
      <c r="DN40" s="13">
        <f>SUMIF(RevReqDetR!$B$12:$B$264,DN$1,RevReqDetR!$AB$12:$AB$264)</f>
        <v>0</v>
      </c>
      <c r="DO40" s="13">
        <f>SUMIF(RevReqDetR!$B$12:$B$264,DO$1,RevReqDetR!$AB$12:$AB$264)</f>
        <v>0</v>
      </c>
      <c r="DP40" s="13">
        <f>SUMIF(RevReqDetR!$B$12:$B$264,DP$1,RevReqDetR!$AB$12:$AB$264)</f>
        <v>0</v>
      </c>
      <c r="DQ40" s="13">
        <f>SUMIF(RevReqDetR!$B$12:$B$264,DQ$1,RevReqDetR!$AB$12:$AB$264)</f>
        <v>0</v>
      </c>
      <c r="DR40" s="13">
        <f>SUMIF(RevReqDetR!$B$12:$B$264,DR$1,RevReqDetR!$AB$12:$AB$264)</f>
        <v>0</v>
      </c>
      <c r="DS40" s="13">
        <f>SUMIF(RevReqDetR!$B$12:$B$264,DS$1,RevReqDetR!$AB$12:$AB$264)</f>
        <v>0</v>
      </c>
      <c r="DT40" s="13">
        <f>SUMIF(RevReqDetR!$B$12:$B$264,DT$1,RevReqDetR!$AB$12:$AB$264)</f>
        <v>0</v>
      </c>
      <c r="DU40" s="13">
        <f>SUMIF(RevReqDetR!$B$12:$B$264,DU$1,RevReqDetR!$AB$12:$AB$264)</f>
        <v>0</v>
      </c>
      <c r="DV40" s="13">
        <f>SUMIF(RevReqDetR!$B$12:$B$264,DV$1,RevReqDetR!$AB$12:$AB$264)</f>
        <v>0</v>
      </c>
      <c r="DW40" s="13">
        <f>SUMIF(RevReqDetR!$B$12:$B$264,DW$1,RevReqDetR!$AB$12:$AB$264)</f>
        <v>0</v>
      </c>
      <c r="DX40" s="13">
        <f>SUMIF(RevReqDetR!$B$12:$B$264,DX$1,RevReqDetR!$AB$12:$AB$264)</f>
        <v>0</v>
      </c>
      <c r="DY40" s="13">
        <f>SUMIF(RevReqDetR!$B$12:$B$264,DY$1,RevReqDetR!$AB$12:$AB$264)</f>
        <v>0</v>
      </c>
      <c r="DZ40" s="13">
        <f>SUMIF(RevReqDetR!$B$12:$B$264,DZ$1,RevReqDetR!$AB$12:$AB$264)</f>
        <v>0</v>
      </c>
      <c r="EA40" s="13">
        <f>SUMIF(RevReqDetR!$B$12:$B$264,EA$1,RevReqDetR!$AB$12:$AB$264)</f>
        <v>0</v>
      </c>
      <c r="EB40" s="13">
        <f>SUMIF(RevReqDetR!$B$12:$B$264,EB$1,RevReqDetR!$AB$12:$AB$264)</f>
        <v>0</v>
      </c>
      <c r="EC40" s="13">
        <f>SUMIF(RevReqDetR!$B$12:$B$264,EC$1,RevReqDetR!$AB$12:$AB$264)</f>
        <v>0</v>
      </c>
      <c r="ED40" s="13">
        <f>SUMIF(RevReqDetR!$B$12:$B$264,ED$1,RevReqDetR!$AB$12:$AB$264)</f>
        <v>0</v>
      </c>
      <c r="EE40" s="13">
        <f>SUMIF(RevReqDetR!$B$12:$B$264,EE$1,RevReqDetR!$AB$12:$AB$264)</f>
        <v>0</v>
      </c>
      <c r="EF40" s="13">
        <f>SUMIF(RevReqDetR!$B$12:$B$264,EF$1,RevReqDetR!$AB$12:$AB$264)</f>
        <v>0</v>
      </c>
      <c r="EG40" s="13">
        <f>SUMIF(RevReqDetR!$B$12:$B$264,EG$1,RevReqDetR!$AB$12:$AB$264)</f>
        <v>0</v>
      </c>
      <c r="EH40" s="13">
        <f>SUMIF(RevReqDetR!$B$12:$B$264,EH$1,RevReqDetR!$AB$12:$AB$264)</f>
        <v>0</v>
      </c>
      <c r="EI40" s="13">
        <f>SUMIF(RevReqDetR!$B$12:$B$264,EI$1,RevReqDetR!$AB$12:$AB$264)</f>
        <v>0</v>
      </c>
      <c r="EJ40" s="13">
        <f>SUMIF(RevReqDetR!$B$12:$B$264,EJ$1,RevReqDetR!$AB$12:$AB$264)</f>
        <v>0</v>
      </c>
      <c r="EK40" s="13">
        <f>SUMIF(RevReqDetR!$B$12:$B$264,EK$1,RevReqDetR!$AB$12:$AB$264)</f>
        <v>0</v>
      </c>
      <c r="EL40" s="13">
        <f>SUMIF(RevReqDetR!$B$12:$B$264,EL$1,RevReqDetR!$AB$12:$AB$264)</f>
        <v>0</v>
      </c>
      <c r="EM40" s="13">
        <f>SUMIF(RevReqDetR!$B$12:$B$264,EM$1,RevReqDetR!$AB$12:$AB$264)</f>
        <v>0</v>
      </c>
      <c r="EN40" s="13">
        <f>SUMIF(RevReqDetR!$B$12:$B$264,EN$1,RevReqDetR!$AB$12:$AB$264)</f>
        <v>0</v>
      </c>
      <c r="EO40" s="13">
        <f>SUMIF(RevReqDetR!$B$12:$B$264,EO$1,RevReqDetR!$AB$12:$AB$264)</f>
        <v>0</v>
      </c>
      <c r="EP40" s="13">
        <f>SUMIF(RevReqDetR!$B$12:$B$264,EP$1,RevReqDetR!$AB$12:$AB$264)</f>
        <v>0</v>
      </c>
      <c r="EQ40" s="13">
        <f>SUMIF(RevReqDetR!$B$12:$B$264,EQ$1,RevReqDetR!$AB$12:$AB$264)</f>
        <v>0</v>
      </c>
      <c r="ER40" s="13">
        <f>SUMIF(RevReqDetR!$B$12:$B$264,ER$1,RevReqDetR!$AB$12:$AB$264)</f>
        <v>0</v>
      </c>
      <c r="ES40" s="13">
        <f>SUMIF(RevReqDetR!$B$12:$B$264,ES$1,RevReqDetR!$AB$12:$AB$264)</f>
        <v>0</v>
      </c>
      <c r="ET40" s="13">
        <f>SUMIF(RevReqDetR!$B$12:$B$264,ET$1,RevReqDetR!$AB$12:$AB$264)</f>
        <v>0</v>
      </c>
      <c r="EU40" s="13">
        <f>SUMIF(RevReqDetR!$B$12:$B$264,EU$1,RevReqDetR!$AB$12:$AB$264)</f>
        <v>0</v>
      </c>
      <c r="EV40" s="13">
        <f>SUMIF(RevReqDetR!$B$12:$B$264,EV$1,RevReqDetR!$AB$12:$AB$264)</f>
        <v>0</v>
      </c>
      <c r="EW40" s="13">
        <f>SUMIF(RevReqDetR!$B$12:$B$264,EW$1,RevReqDetR!$AB$12:$AB$264)</f>
        <v>0</v>
      </c>
      <c r="EX40" s="13">
        <f>SUMIF(RevReqDetR!$B$12:$B$264,EX$1,RevReqDetR!$AB$12:$AB$264)</f>
        <v>0</v>
      </c>
      <c r="EY40" s="13">
        <f>SUMIF(RevReqDetR!$B$12:$B$264,EY$1,RevReqDetR!$AB$12:$AB$264)</f>
        <v>0</v>
      </c>
      <c r="EZ40" s="13">
        <f>SUMIF(RevReqDetR!$B$12:$B$264,EZ$1,RevReqDetR!$AB$12:$AB$264)</f>
        <v>0</v>
      </c>
      <c r="FA40" s="13">
        <f>SUMIF(RevReqDetR!$B$12:$B$264,FA$1,RevReqDetR!$AB$12:$AB$264)</f>
        <v>0</v>
      </c>
      <c r="FB40" s="13">
        <f>SUMIF(RevReqDetR!$B$12:$B$264,FB$1,RevReqDetR!$AB$12:$AB$264)</f>
        <v>0</v>
      </c>
      <c r="FC40" s="13">
        <f>SUMIF(RevReqDetR!$B$12:$B$264,FC$1,RevReqDetR!$AB$12:$AB$264)</f>
        <v>0</v>
      </c>
      <c r="FD40" s="13">
        <f>SUMIF(RevReqDetR!$B$12:$B$264,FD$1,RevReqDetR!$AB$12:$AB$264)</f>
        <v>0</v>
      </c>
      <c r="FE40" s="13">
        <f>SUMIF(RevReqDetR!$B$12:$B$264,FE$1,RevReqDetR!$AB$12:$AB$264)</f>
        <v>0</v>
      </c>
      <c r="FF40" s="13">
        <f>SUMIF(RevReqDetR!$B$12:$B$264,FF$1,RevReqDetR!$AB$12:$AB$264)</f>
        <v>0</v>
      </c>
      <c r="FG40" s="13">
        <f>SUMIF(RevReqDetR!$B$12:$B$264,FG$1,RevReqDetR!$AB$12:$AB$264)</f>
        <v>0</v>
      </c>
      <c r="FH40" s="13">
        <f>SUMIF(RevReqDetR!$B$12:$B$264,FH$1,RevReqDetR!$AB$12:$AB$264)</f>
        <v>0</v>
      </c>
      <c r="FI40" s="13">
        <f>SUMIF(RevReqDetR!$B$12:$B$264,FI$1,RevReqDetR!$AB$12:$AB$264)</f>
        <v>0</v>
      </c>
      <c r="FJ40" s="13">
        <f>SUMIF(RevReqDetR!$B$12:$B$264,FJ$1,RevReqDetR!$AB$12:$AB$264)</f>
        <v>0</v>
      </c>
      <c r="FK40" s="13">
        <f>SUMIF(RevReqDetR!$B$12:$B$264,FK$1,RevReqDetR!$AB$12:$AB$264)</f>
        <v>0</v>
      </c>
      <c r="FL40" s="13">
        <f>SUMIF(RevReqDetR!$B$12:$B$264,FL$1,RevReqDetR!$AB$12:$AB$264)</f>
        <v>0</v>
      </c>
      <c r="FM40" s="13">
        <f>SUMIF(RevReqDetR!$B$12:$B$264,FM$1,RevReqDetR!$AB$12:$AB$264)</f>
        <v>0</v>
      </c>
      <c r="FN40" s="13">
        <f>SUMIF(RevReqDetR!$B$12:$B$264,FN$1,RevReqDetR!$AB$12:$AB$264)</f>
        <v>0</v>
      </c>
      <c r="FO40" s="13">
        <f>SUMIF(RevReqDetR!$B$12:$B$264,FO$1,RevReqDetR!$AB$12:$AB$264)</f>
        <v>0</v>
      </c>
      <c r="FP40" s="13">
        <f>SUMIF(RevReqDetR!$B$12:$B$264,FP$1,RevReqDetR!$AB$12:$AB$264)</f>
        <v>0</v>
      </c>
      <c r="FQ40" s="13">
        <f>SUMIF(RevReqDetR!$B$12:$B$264,FQ$1,RevReqDetR!$AB$12:$AB$264)</f>
        <v>0</v>
      </c>
      <c r="FR40" s="13">
        <f>SUMIF(RevReqDetR!$B$12:$B$264,FR$1,RevReqDetR!$AB$12:$AB$264)</f>
        <v>0</v>
      </c>
      <c r="FS40" s="13">
        <f>SUMIF(RevReqDetR!$B$12:$B$264,FS$1,RevReqDetR!$AB$12:$AB$264)</f>
        <v>0</v>
      </c>
      <c r="FT40" s="13">
        <f>SUMIF(RevReqDetR!$B$12:$B$264,FT$1,RevReqDetR!$AB$12:$AB$264)</f>
        <v>0</v>
      </c>
      <c r="FU40" s="13">
        <f>SUMIF(RevReqDetR!$B$12:$B$264,FU$1,RevReqDetR!$AB$12:$AB$264)</f>
        <v>0</v>
      </c>
      <c r="FV40" s="13">
        <f>SUMIF(RevReqDetR!$B$12:$B$264,FV$1,RevReqDetR!$AB$12:$AB$264)</f>
        <v>0</v>
      </c>
      <c r="FW40" s="13">
        <f>SUMIF(RevReqDetR!$B$12:$B$264,FW$1,RevReqDetR!$AB$12:$AB$264)</f>
        <v>0</v>
      </c>
      <c r="FX40" s="13">
        <f>SUMIF(RevReqDetR!$B$12:$B$264,FX$1,RevReqDetR!$AB$12:$AB$264)</f>
        <v>0</v>
      </c>
      <c r="FY40" s="13">
        <f>SUMIF(RevReqDetR!$B$12:$B$264,FY$1,RevReqDetR!$AB$12:$AB$264)</f>
        <v>0</v>
      </c>
      <c r="FZ40" s="13">
        <f>SUMIF(RevReqDetR!$B$12:$B$264,FZ$1,RevReqDetR!$AB$12:$AB$264)</f>
        <v>0</v>
      </c>
      <c r="GA40" s="13">
        <f>SUMIF(RevReqDetR!$B$12:$B$264,GA$1,RevReqDetR!$AB$12:$AB$264)</f>
        <v>0</v>
      </c>
      <c r="GB40" s="13">
        <f>SUMIF(RevReqDetR!$B$12:$B$264,GB$1,RevReqDetR!$AB$12:$AB$264)</f>
        <v>0</v>
      </c>
      <c r="GC40" s="13">
        <f>SUMIF(RevReqDetR!$B$12:$B$264,GC$1,RevReqDetR!$AB$12:$AB$264)</f>
        <v>0</v>
      </c>
      <c r="GD40" s="13">
        <f>SUMIF(RevReqDetR!$B$12:$B$264,GD$1,RevReqDetR!$AB$12:$AB$264)</f>
        <v>0</v>
      </c>
      <c r="GE40" s="13">
        <f>SUMIF(RevReqDetR!$B$12:$B$264,GE$1,RevReqDetR!$AB$12:$AB$264)</f>
        <v>0</v>
      </c>
      <c r="GF40" s="13">
        <f>SUMIF(RevReqDetR!$B$12:$B$264,GF$1,RevReqDetR!$AB$12:$AB$264)</f>
        <v>0</v>
      </c>
      <c r="GG40" s="13">
        <f>SUMIF(RevReqDetR!$B$12:$B$264,GG$1,RevReqDetR!$AB$12:$AB$264)</f>
        <v>0</v>
      </c>
      <c r="GH40" s="13">
        <f>SUMIF(RevReqDetR!$B$12:$B$264,GH$1,RevReqDetR!$AB$12:$AB$264)</f>
        <v>0</v>
      </c>
      <c r="GI40" s="13">
        <f>SUMIF(RevReqDetR!$B$12:$B$264,GI$1,RevReqDetR!$AB$12:$AB$264)</f>
        <v>0</v>
      </c>
      <c r="GJ40" s="13">
        <f>SUMIF(RevReqDetR!$B$12:$B$264,GJ$1,RevReqDetR!$AB$12:$AB$264)</f>
        <v>0</v>
      </c>
      <c r="GK40" s="13">
        <f>SUMIF(RevReqDetR!$B$12:$B$264,GK$1,RevReqDetR!$AB$12:$AB$264)</f>
        <v>0</v>
      </c>
      <c r="GL40" s="13">
        <f>SUMIF(RevReqDetR!$B$12:$B$264,GL$1,RevReqDetR!$AB$12:$AB$264)</f>
        <v>0</v>
      </c>
      <c r="GM40" s="13">
        <f>SUMIF(RevReqDetR!$B$12:$B$264,GM$1,RevReqDetR!$AB$12:$AB$264)</f>
        <v>0</v>
      </c>
      <c r="GN40" s="13">
        <f>SUMIF(RevReqDetR!$B$12:$B$264,GN$1,RevReqDetR!$AB$12:$AB$264)</f>
        <v>0</v>
      </c>
      <c r="GO40" s="13">
        <f>SUMIF(RevReqDetR!$B$12:$B$264,GO$1,RevReqDetR!$AB$12:$AB$264)</f>
        <v>0</v>
      </c>
      <c r="GP40" s="13">
        <f>SUMIF(RevReqDetR!$B$12:$B$264,GP$1,RevReqDetR!$AB$12:$AB$264)</f>
        <v>0</v>
      </c>
      <c r="GQ40" s="13">
        <f>SUMIF(RevReqDetR!$B$12:$B$264,GQ$1,RevReqDetR!$AB$12:$AB$264)</f>
        <v>0</v>
      </c>
      <c r="GR40" s="13">
        <f>SUMIF(RevReqDetR!$B$12:$B$264,GR$1,RevReqDetR!$AB$12:$AB$264)</f>
        <v>0</v>
      </c>
      <c r="GS40" s="13">
        <f>SUMIF(RevReqDetR!$B$12:$B$264,GS$1,RevReqDetR!$AB$12:$AB$264)</f>
        <v>0</v>
      </c>
      <c r="GT40" s="13">
        <f>SUMIF(RevReqDetR!$B$12:$B$264,GT$1,RevReqDetR!$AB$12:$AB$264)</f>
        <v>0</v>
      </c>
      <c r="GU40" s="13">
        <f>SUMIF(RevReqDetR!$B$12:$B$264,GU$1,RevReqDetR!$AB$12:$AB$264)</f>
        <v>0</v>
      </c>
      <c r="GV40" s="13">
        <f>SUMIF(RevReqDetR!$B$12:$B$264,GV$1,RevReqDetR!$AB$12:$AB$264)</f>
        <v>0</v>
      </c>
      <c r="GW40" s="13">
        <f>SUMIF(RevReqDetR!$B$12:$B$264,GW$1,RevReqDetR!$AB$12:$AB$264)</f>
        <v>0</v>
      </c>
      <c r="GX40" s="13">
        <f>SUMIF(RevReqDetR!$B$12:$B$264,GX$1,RevReqDetR!$AB$12:$AB$264)</f>
        <v>0</v>
      </c>
      <c r="GY40" s="13">
        <f>SUMIF(RevReqDetR!$B$12:$B$264,GY$1,RevReqDetR!$AB$12:$AB$264)</f>
        <v>0</v>
      </c>
      <c r="GZ40" s="13">
        <f>SUMIF(RevReqDetR!$B$12:$B$264,GZ$1,RevReqDetR!$AB$12:$AB$264)</f>
        <v>0</v>
      </c>
      <c r="HA40" s="13">
        <f>SUMIF(RevReqDetR!$B$12:$B$264,HA$1,RevReqDetR!$AB$12:$AB$264)</f>
        <v>0</v>
      </c>
      <c r="HB40" s="13">
        <f>SUMIF(RevReqDetR!$B$12:$B$264,HB$1,RevReqDetR!$AB$12:$AB$264)</f>
        <v>0</v>
      </c>
      <c r="HC40" s="13">
        <f>SUMIF(RevReqDetR!$B$12:$B$264,HC$1,RevReqDetR!$AB$12:$AB$264)</f>
        <v>0</v>
      </c>
      <c r="HD40" s="13">
        <f>SUMIF(RevReqDetR!$B$12:$B$264,HD$1,RevReqDetR!$AB$12:$AB$264)</f>
        <v>0</v>
      </c>
      <c r="HE40" s="13">
        <f>SUMIF(RevReqDetR!$B$12:$B$264,HE$1,RevReqDetR!$AB$12:$AB$264)</f>
        <v>0</v>
      </c>
      <c r="HF40" s="13">
        <f>SUMIF(RevReqDetR!$B$12:$B$264,HF$1,RevReqDetR!$AB$12:$AB$264)</f>
        <v>0</v>
      </c>
      <c r="HG40" s="13">
        <f>SUMIF(RevReqDetR!$B$12:$B$264,HG$1,RevReqDetR!$AB$12:$AB$264)</f>
        <v>0</v>
      </c>
      <c r="HH40" s="13">
        <f>SUMIF(RevReqDetR!$B$12:$B$264,HH$1,RevReqDetR!$AB$12:$AB$264)</f>
        <v>0</v>
      </c>
      <c r="HI40" s="13">
        <f>SUMIF(RevReqDetR!$B$12:$B$264,HI$1,RevReqDetR!$AB$12:$AB$264)</f>
        <v>0</v>
      </c>
      <c r="HJ40" s="13">
        <f>SUMIF(RevReqDetR!$B$12:$B$264,HJ$1,RevReqDetR!$AB$12:$AB$264)</f>
        <v>0</v>
      </c>
      <c r="HK40" s="13">
        <f>SUMIF(RevReqDetR!$B$12:$B$264,HK$1,RevReqDetR!$AB$12:$AB$264)</f>
        <v>0</v>
      </c>
      <c r="HL40" s="13">
        <f>SUMIF(RevReqDetR!$B$12:$B$264,HL$1,RevReqDetR!$AB$12:$AB$264)</f>
        <v>0</v>
      </c>
      <c r="HM40" s="13">
        <f>SUMIF(RevReqDetR!$B$12:$B$264,HM$1,RevReqDetR!$AB$12:$AB$264)</f>
        <v>0</v>
      </c>
      <c r="HN40" s="13">
        <f>SUMIF(RevReqDetR!$B$12:$B$264,HN$1,RevReqDetR!$AB$12:$AB$264)</f>
        <v>0</v>
      </c>
      <c r="HO40" s="13">
        <f>SUMIF(RevReqDetR!$B$12:$B$264,HO$1,RevReqDetR!$AB$12:$AB$264)</f>
        <v>0</v>
      </c>
      <c r="HP40" s="13">
        <f>SUMIF(RevReqDetR!$B$12:$B$264,HP$1,RevReqDetR!$AB$12:$AB$264)</f>
        <v>0</v>
      </c>
      <c r="HQ40" s="13">
        <f>SUMIF(RevReqDetR!$B$12:$B$264,HQ$1,RevReqDetR!$AB$12:$AB$264)</f>
        <v>0</v>
      </c>
      <c r="HR40" s="13">
        <f>SUMIF(RevReqDetR!$B$12:$B$264,HR$1,RevReqDetR!$AB$12:$AB$264)</f>
        <v>0</v>
      </c>
      <c r="HS40" s="13">
        <f>SUMIF(RevReqDetR!$B$12:$B$264,HS$1,RevReqDetR!$AB$12:$AB$264)</f>
        <v>0</v>
      </c>
      <c r="HT40" s="13">
        <f>SUMIF(RevReqDetR!$B$12:$B$264,HT$1,RevReqDetR!$AB$12:$AB$264)</f>
        <v>0</v>
      </c>
      <c r="HU40" s="13">
        <f>SUMIF(RevReqDetR!$B$12:$B$264,HU$1,RevReqDetR!$AB$12:$AB$264)</f>
        <v>0</v>
      </c>
      <c r="HV40" s="13">
        <f>SUMIF(RevReqDetR!$B$12:$B$264,HV$1,RevReqDetR!$AB$12:$AB$264)</f>
        <v>0</v>
      </c>
      <c r="HW40" s="13">
        <f>SUMIF(RevReqDetR!$B$12:$B$264,HW$1,RevReqDetR!$AB$12:$AB$264)</f>
        <v>0</v>
      </c>
      <c r="HX40" s="3"/>
      <c r="HY40" s="3">
        <f t="array" ref="HY40">SUM(IF($D$45:$HX$45=HY$1,IF($D$46:$HX$46=12,($D40:$HX40))))</f>
        <v>0</v>
      </c>
      <c r="HZ40" s="3">
        <f t="array" ref="HZ40">SUM(IF($D$45:$HX$45=HZ$1,IF($D$46:$HX$46=12,($D40:$HX40))))</f>
        <v>0</v>
      </c>
      <c r="IA40" s="3">
        <f t="array" ref="IA40">SUM(IF($D$45:$HX$45=IA$1,IF($D$46:$HX$46=12,($D40:$HX40))))</f>
        <v>0</v>
      </c>
      <c r="IB40" s="3">
        <f t="array" ref="IB40">SUM(IF($D$45:$HX$45=IB$1,IF($D$46:$HX$46=12,($D40:$HX40))))</f>
        <v>0</v>
      </c>
      <c r="IC40" s="3">
        <f t="array" ref="IC40">SUM(IF($D$45:$HX$45=IC$1,IF($D$46:$HX$46=12,($D40:$HX40))))</f>
        <v>0</v>
      </c>
      <c r="ID40" s="3">
        <f t="array" ref="ID40">SUM(IF($D$45:$HX$45=ID$1,IF($D$46:$HX$46=12,($D40:$HX40))))</f>
        <v>0</v>
      </c>
      <c r="IE40" s="3">
        <f t="array" ref="IE40">SUM(IF($D$45:$HX$45=IE$1,IF($D$46:$HX$46=12,($D40:$HX40))))</f>
        <v>0</v>
      </c>
      <c r="IF40" s="3">
        <f t="array" ref="IF40">SUM(IF($D$45:$HX$45=IF$1,IF($D$46:$HX$46=12,($D40:$HX40))))</f>
        <v>0</v>
      </c>
      <c r="IG40" s="3">
        <f t="array" ref="IG40">SUM(IF($D$45:$HX$45=IG$1,IF($D$46:$HX$46=12,($D40:$HX40))))</f>
        <v>0</v>
      </c>
      <c r="IH40" s="3">
        <f t="array" ref="IH40">SUM(IF($D$45:$HX$45=IH$1,IF($D$46:$HX$46=12,($D40:$HX40))))</f>
        <v>0</v>
      </c>
      <c r="II40" s="3">
        <f t="array" ref="II40">SUM(IF($D$45:$HX$45=II$1,IF($D$46:$HX$46=12,($D40:$HX40))))</f>
        <v>0</v>
      </c>
      <c r="IJ40" s="3">
        <f t="array" ref="IJ40">SUM(IF($D$45:$HX$45=IJ$1,IF($D$46:$HX$46=12,($D40:$HX40))))</f>
        <v>0</v>
      </c>
      <c r="IK40" s="3">
        <f t="array" ref="IK40">SUM(IF($D$45:$HX$45=IK$1,IF($D$46:$HX$46=12,($D40:$HX40))))</f>
        <v>0</v>
      </c>
      <c r="IL40" s="3">
        <f t="array" ref="IL40">SUM(IF($D$45:$HX$45=IL$1,IF($D$46:$HX$46=12,($D40:$HX40))))</f>
        <v>0</v>
      </c>
      <c r="IM40" s="3">
        <f t="array" ref="IM40">SUM(IF($D$45:$HX$45=IM$1,IF($D$46:$HX$46=12,($D40:$HX40))))</f>
        <v>0</v>
      </c>
      <c r="IN40" s="3">
        <f t="array" ref="IN40">SUM(IF($D$45:$HX$45=IN$1,IF($D$46:$HX$46=12,($D40:$HX40))))</f>
        <v>0</v>
      </c>
      <c r="IO40" s="3">
        <f t="array" ref="IO40">SUM(IF($D$45:$HX$45=IO$1,IF($D$46:$HX$46=12,($D40:$HX40))))</f>
        <v>0</v>
      </c>
      <c r="IP40" s="3">
        <f t="array" ref="IP40">SUM(IF($D$45:$HX$45=IP$1,IF($D$46:$HX$46=12,($D40:$HX40))))</f>
        <v>0</v>
      </c>
      <c r="IQ40" s="3">
        <f t="array" ref="IQ40">SUM(IF($D$45:$HX$45=IQ$1,IF($D$46:$HX$46=12,($D40:$HX40))))</f>
        <v>0</v>
      </c>
      <c r="IR40" s="3">
        <f t="array" ref="IR40">SUM(IF($D$45:$HX$45=IR$1,IF($D$46:$HX$46=12,($D40:$HX40))))</f>
        <v>0</v>
      </c>
    </row>
    <row r="41" spans="2:252" ht="15" x14ac:dyDescent="0.35">
      <c r="B41" s="60" t="s">
        <v>39</v>
      </c>
      <c r="D41" s="3">
        <f>SUM(D38:D40)</f>
        <v>0</v>
      </c>
      <c r="E41" s="3">
        <f t="shared" ref="E41:BP41" si="43">SUM(E38:E40)</f>
        <v>0</v>
      </c>
      <c r="F41" s="3">
        <f t="shared" si="43"/>
        <v>0</v>
      </c>
      <c r="G41" s="3">
        <f t="shared" si="43"/>
        <v>0</v>
      </c>
      <c r="H41" s="3">
        <f t="shared" si="43"/>
        <v>0</v>
      </c>
      <c r="I41" s="3">
        <f t="shared" si="43"/>
        <v>0</v>
      </c>
      <c r="J41" s="3">
        <f t="shared" si="43"/>
        <v>0</v>
      </c>
      <c r="K41" s="3">
        <f t="shared" si="43"/>
        <v>0</v>
      </c>
      <c r="L41" s="3">
        <f t="shared" si="43"/>
        <v>0</v>
      </c>
      <c r="M41" s="3">
        <f t="shared" si="43"/>
        <v>0</v>
      </c>
      <c r="N41" s="3">
        <f t="shared" si="43"/>
        <v>0</v>
      </c>
      <c r="O41" s="3">
        <f t="shared" si="43"/>
        <v>0</v>
      </c>
      <c r="P41" s="3">
        <f t="shared" si="43"/>
        <v>0</v>
      </c>
      <c r="Q41" s="3">
        <f t="shared" si="43"/>
        <v>0</v>
      </c>
      <c r="R41" s="3">
        <f t="shared" si="43"/>
        <v>35130974.905117147</v>
      </c>
      <c r="S41" s="3">
        <f t="shared" si="43"/>
        <v>35531179.313690767</v>
      </c>
      <c r="T41" s="3">
        <f t="shared" si="43"/>
        <v>39205244.61964383</v>
      </c>
      <c r="U41" s="3">
        <f t="shared" si="43"/>
        <v>37823975.98936516</v>
      </c>
      <c r="V41" s="3">
        <f t="shared" si="43"/>
        <v>38178336.51762256</v>
      </c>
      <c r="W41" s="3">
        <f t="shared" si="43"/>
        <v>38617742.046288088</v>
      </c>
      <c r="X41" s="3">
        <f t="shared" si="43"/>
        <v>37123811.771938428</v>
      </c>
      <c r="Y41" s="3">
        <f t="shared" si="43"/>
        <v>36781567.179008469</v>
      </c>
      <c r="Z41" s="3">
        <f t="shared" si="43"/>
        <v>39314915.902080357</v>
      </c>
      <c r="AA41" s="3">
        <f t="shared" si="43"/>
        <v>39592771.595673598</v>
      </c>
      <c r="AB41" s="3">
        <f t="shared" si="43"/>
        <v>37505155.698665269</v>
      </c>
      <c r="AC41" s="3">
        <f t="shared" si="43"/>
        <v>39392561.561661981</v>
      </c>
      <c r="AD41" s="3">
        <f t="shared" si="43"/>
        <v>39672177.455458105</v>
      </c>
      <c r="AE41" s="3">
        <f t="shared" si="43"/>
        <v>38907650.942408994</v>
      </c>
      <c r="AF41" s="3">
        <f t="shared" si="43"/>
        <v>38896465.921434529</v>
      </c>
      <c r="AG41" s="3">
        <f t="shared" si="43"/>
        <v>39077989.52332478</v>
      </c>
      <c r="AH41" s="3">
        <f t="shared" si="43"/>
        <v>38152404.644374587</v>
      </c>
      <c r="AI41" s="3">
        <f t="shared" si="43"/>
        <v>38279537.762295127</v>
      </c>
      <c r="AJ41" s="3">
        <f t="shared" si="43"/>
        <v>37362202.911862642</v>
      </c>
      <c r="AK41" s="3">
        <f t="shared" si="43"/>
        <v>37460565.238306701</v>
      </c>
      <c r="AL41" s="3">
        <f t="shared" si="43"/>
        <v>37553972.183767483</v>
      </c>
      <c r="AM41" s="3">
        <f t="shared" si="43"/>
        <v>36241574.905185863</v>
      </c>
      <c r="AN41" s="3">
        <f t="shared" si="43"/>
        <v>36380018.272992454</v>
      </c>
      <c r="AO41" s="3">
        <f t="shared" si="43"/>
        <v>36575674.395951882</v>
      </c>
      <c r="AP41" s="3">
        <f t="shared" si="43"/>
        <v>36792570.592025436</v>
      </c>
      <c r="AQ41" s="3">
        <f t="shared" si="43"/>
        <v>36970170.561569214</v>
      </c>
      <c r="AR41" s="3">
        <f t="shared" si="43"/>
        <v>36260003.920861214</v>
      </c>
      <c r="AS41" s="3">
        <f t="shared" si="43"/>
        <v>36233092.017901592</v>
      </c>
      <c r="AT41" s="3">
        <f t="shared" si="43"/>
        <v>35794432.634533852</v>
      </c>
      <c r="AU41" s="3">
        <f t="shared" si="43"/>
        <v>35666115.362040028</v>
      </c>
      <c r="AV41" s="3">
        <f t="shared" si="43"/>
        <v>34989061.661871098</v>
      </c>
      <c r="AW41" s="3">
        <f t="shared" si="43"/>
        <v>34885505.404649332</v>
      </c>
      <c r="AX41" s="3">
        <f t="shared" si="43"/>
        <v>34839147.554036975</v>
      </c>
      <c r="AY41" s="3">
        <f t="shared" si="43"/>
        <v>33889759.972101241</v>
      </c>
      <c r="AZ41" s="3">
        <f t="shared" si="43"/>
        <v>33919298.205522306</v>
      </c>
      <c r="BA41" s="3">
        <f t="shared" si="43"/>
        <v>33562814.329523623</v>
      </c>
      <c r="BB41" s="3">
        <f t="shared" si="43"/>
        <v>33766522.715152763</v>
      </c>
      <c r="BC41" s="3">
        <f t="shared" si="43"/>
        <v>33925280.338398874</v>
      </c>
      <c r="BD41" s="3">
        <f t="shared" si="43"/>
        <v>33809772.007478088</v>
      </c>
      <c r="BE41" s="3">
        <f t="shared" si="43"/>
        <v>33742682.315682322</v>
      </c>
      <c r="BF41" s="3">
        <f t="shared" si="43"/>
        <v>33610002.844035149</v>
      </c>
      <c r="BG41" s="3">
        <f t="shared" si="43"/>
        <v>32961292.960980806</v>
      </c>
      <c r="BH41" s="3">
        <f t="shared" si="43"/>
        <v>32507382.890543211</v>
      </c>
      <c r="BI41" s="3">
        <f t="shared" si="43"/>
        <v>32352319.149377447</v>
      </c>
      <c r="BJ41" s="3">
        <f t="shared" si="43"/>
        <v>32200493.418973479</v>
      </c>
      <c r="BK41" s="3">
        <f t="shared" si="43"/>
        <v>31304192.060499631</v>
      </c>
      <c r="BL41" s="3">
        <f t="shared" si="43"/>
        <v>31287427.097162753</v>
      </c>
      <c r="BM41" s="3">
        <f t="shared" si="43"/>
        <v>31046485.072344162</v>
      </c>
      <c r="BN41" s="3">
        <f t="shared" si="43"/>
        <v>31148355.533503614</v>
      </c>
      <c r="BO41" s="3">
        <f t="shared" si="43"/>
        <v>31267367.433694158</v>
      </c>
      <c r="BP41" s="3">
        <f t="shared" si="43"/>
        <v>31148819.494286917</v>
      </c>
      <c r="BQ41" s="3">
        <f t="shared" ref="BQ41:EB41" si="44">SUM(BQ38:BQ40)</f>
        <v>31172684.966890268</v>
      </c>
      <c r="BR41" s="3">
        <f t="shared" si="44"/>
        <v>31056157.147763319</v>
      </c>
      <c r="BS41" s="3">
        <f t="shared" si="44"/>
        <v>30277507.991417967</v>
      </c>
      <c r="BT41" s="3">
        <f t="shared" si="44"/>
        <v>29899737.467396025</v>
      </c>
      <c r="BU41" s="3">
        <f t="shared" si="44"/>
        <v>29746041.839860298</v>
      </c>
      <c r="BV41" s="3">
        <f t="shared" si="44"/>
        <v>29553326.28467143</v>
      </c>
      <c r="BW41" s="3">
        <f t="shared" si="44"/>
        <v>28561743.591164455</v>
      </c>
      <c r="BX41" s="3">
        <f t="shared" si="44"/>
        <v>28546421.429623615</v>
      </c>
      <c r="BY41" s="3">
        <f t="shared" si="44"/>
        <v>28197610.305736233</v>
      </c>
      <c r="BZ41" s="3">
        <f t="shared" si="44"/>
        <v>28351005.702623833</v>
      </c>
      <c r="CA41" s="3">
        <f t="shared" si="44"/>
        <v>28410112.013173971</v>
      </c>
      <c r="CB41" s="3">
        <f t="shared" si="44"/>
        <v>28165350.188338824</v>
      </c>
      <c r="CC41" s="3">
        <f t="shared" si="44"/>
        <v>28189096.391304694</v>
      </c>
      <c r="CD41" s="3">
        <f t="shared" si="44"/>
        <v>28095380.484043986</v>
      </c>
      <c r="CE41" s="3">
        <f t="shared" si="44"/>
        <v>27218332.740675971</v>
      </c>
      <c r="CF41" s="3">
        <f t="shared" si="44"/>
        <v>26791412.075319536</v>
      </c>
      <c r="CG41" s="3">
        <f t="shared" si="44"/>
        <v>26429818.397924516</v>
      </c>
      <c r="CH41" s="3">
        <f t="shared" si="44"/>
        <v>26297151.328720689</v>
      </c>
      <c r="CI41" s="3">
        <f t="shared" si="44"/>
        <v>25208644.882373933</v>
      </c>
      <c r="CJ41" s="3">
        <f t="shared" si="44"/>
        <v>25198573.083253961</v>
      </c>
      <c r="CK41" s="3">
        <f t="shared" si="44"/>
        <v>24792097.935158931</v>
      </c>
      <c r="CL41" s="3">
        <f t="shared" si="44"/>
        <v>24905914.552821159</v>
      </c>
      <c r="CM41" s="3">
        <f t="shared" si="44"/>
        <v>25016240.834694311</v>
      </c>
      <c r="CN41" s="3">
        <f t="shared" si="44"/>
        <v>24699943.499722511</v>
      </c>
      <c r="CO41" s="3">
        <f t="shared" si="44"/>
        <v>24710869.258085821</v>
      </c>
      <c r="CP41" s="3">
        <f t="shared" si="44"/>
        <v>24639673.163585801</v>
      </c>
      <c r="CQ41" s="3">
        <f t="shared" si="44"/>
        <v>23899163.508688901</v>
      </c>
      <c r="CR41" s="3">
        <f t="shared" si="44"/>
        <v>23449532.922890667</v>
      </c>
      <c r="CS41" s="3">
        <f t="shared" si="44"/>
        <v>23311792.023583952</v>
      </c>
      <c r="CT41" s="3">
        <f t="shared" si="44"/>
        <v>23155426.657035094</v>
      </c>
      <c r="CU41" s="3">
        <f t="shared" si="44"/>
        <v>22120958.392682914</v>
      </c>
      <c r="CV41" s="3">
        <f t="shared" si="44"/>
        <v>22091468.811764348</v>
      </c>
      <c r="CW41" s="3">
        <f t="shared" si="44"/>
        <v>21717744.019461114</v>
      </c>
      <c r="CX41" s="3">
        <f t="shared" si="44"/>
        <v>21795407.39907318</v>
      </c>
      <c r="CY41" s="3">
        <f t="shared" si="44"/>
        <v>21764848.762252931</v>
      </c>
      <c r="CZ41" s="3">
        <f t="shared" si="44"/>
        <v>21469946.146976709</v>
      </c>
      <c r="DA41" s="3">
        <f t="shared" si="44"/>
        <v>21442627.451239161</v>
      </c>
      <c r="DB41" s="3">
        <f t="shared" si="44"/>
        <v>21320419.476114124</v>
      </c>
      <c r="DC41" s="3">
        <f t="shared" si="44"/>
        <v>20647095.77133172</v>
      </c>
      <c r="DD41" s="3">
        <f t="shared" si="44"/>
        <v>20197247.590503383</v>
      </c>
      <c r="DE41" s="3">
        <f t="shared" si="44"/>
        <v>19644477.312839653</v>
      </c>
      <c r="DF41" s="3">
        <f t="shared" si="44"/>
        <v>19516001.790849313</v>
      </c>
      <c r="DG41" s="3">
        <f t="shared" si="44"/>
        <v>18585683.922819693</v>
      </c>
      <c r="DH41" s="3">
        <f t="shared" si="44"/>
        <v>18536698.773955569</v>
      </c>
      <c r="DI41" s="3">
        <f t="shared" si="44"/>
        <v>18266737.91931314</v>
      </c>
      <c r="DJ41" s="3">
        <f t="shared" si="44"/>
        <v>18282338.52044072</v>
      </c>
      <c r="DK41" s="3">
        <f t="shared" si="44"/>
        <v>18216564.949843932</v>
      </c>
      <c r="DL41" s="3">
        <f t="shared" si="44"/>
        <v>17904634.553042199</v>
      </c>
      <c r="DM41" s="3">
        <f t="shared" si="44"/>
        <v>17835653.904155754</v>
      </c>
      <c r="DN41" s="3">
        <f t="shared" si="44"/>
        <v>17692682.892388675</v>
      </c>
      <c r="DO41" s="3">
        <f t="shared" si="44"/>
        <v>16936500.762153741</v>
      </c>
      <c r="DP41" s="3">
        <f t="shared" si="44"/>
        <v>16492893.819021245</v>
      </c>
      <c r="DQ41" s="3">
        <f t="shared" si="44"/>
        <v>16305700.312346667</v>
      </c>
      <c r="DR41" s="3">
        <f t="shared" si="44"/>
        <v>16027610.944728715</v>
      </c>
      <c r="DS41" s="3">
        <f t="shared" si="44"/>
        <v>15029043.940541586</v>
      </c>
      <c r="DT41" s="3">
        <f t="shared" si="44"/>
        <v>14996973.904526645</v>
      </c>
      <c r="DU41" s="3">
        <f t="shared" si="44"/>
        <v>14297789.227656733</v>
      </c>
      <c r="DV41" s="3">
        <f t="shared" si="44"/>
        <v>14249207.652615786</v>
      </c>
      <c r="DW41" s="3">
        <f t="shared" si="44"/>
        <v>14239726.363382915</v>
      </c>
      <c r="DX41" s="3">
        <f t="shared" si="44"/>
        <v>13912516.671839831</v>
      </c>
      <c r="DY41" s="3">
        <f t="shared" si="44"/>
        <v>13868124.203497652</v>
      </c>
      <c r="DZ41" s="3">
        <f t="shared" si="44"/>
        <v>13750739.064159896</v>
      </c>
      <c r="EA41" s="3">
        <f t="shared" si="44"/>
        <v>13075378.045671061</v>
      </c>
      <c r="EB41" s="3">
        <f t="shared" si="44"/>
        <v>12610601.767533211</v>
      </c>
      <c r="EC41" s="3">
        <f t="shared" ref="EC41:GN41" si="45">SUM(EC38:EC40)</f>
        <v>12409147.160429884</v>
      </c>
      <c r="ED41" s="3">
        <f t="shared" si="45"/>
        <v>12212112.130874462</v>
      </c>
      <c r="EE41" s="3">
        <f t="shared" si="45"/>
        <v>11141858.909506992</v>
      </c>
      <c r="EF41" s="3">
        <f t="shared" si="45"/>
        <v>11014580.465246547</v>
      </c>
      <c r="EG41" s="3">
        <f t="shared" si="45"/>
        <v>10454186.529791346</v>
      </c>
      <c r="EH41" s="3">
        <f t="shared" si="45"/>
        <v>10444436.783939268</v>
      </c>
      <c r="EI41" s="3">
        <f t="shared" si="45"/>
        <v>10445046.307750326</v>
      </c>
      <c r="EJ41" s="3">
        <f t="shared" si="45"/>
        <v>10060080.636140009</v>
      </c>
      <c r="EK41" s="3">
        <f t="shared" si="45"/>
        <v>10009163.325460391</v>
      </c>
      <c r="EL41" s="3">
        <f t="shared" si="45"/>
        <v>9900153.39095461</v>
      </c>
      <c r="EM41" s="3">
        <f t="shared" si="45"/>
        <v>9330361.3331173006</v>
      </c>
      <c r="EN41" s="3">
        <f t="shared" si="45"/>
        <v>8948486.794308532</v>
      </c>
      <c r="EO41" s="3">
        <f t="shared" si="45"/>
        <v>8780568.383477103</v>
      </c>
      <c r="EP41" s="3">
        <f t="shared" si="45"/>
        <v>8614628.2307348903</v>
      </c>
      <c r="EQ41" s="3">
        <f t="shared" si="45"/>
        <v>7754385.4036128204</v>
      </c>
      <c r="ER41" s="3">
        <f t="shared" si="45"/>
        <v>7639302.9898482515</v>
      </c>
      <c r="ES41" s="3">
        <f t="shared" si="45"/>
        <v>7170660.5945114726</v>
      </c>
      <c r="ET41" s="3">
        <f t="shared" si="45"/>
        <v>7140230.8210762208</v>
      </c>
      <c r="EU41" s="3">
        <f t="shared" si="45"/>
        <v>7118356.1773167923</v>
      </c>
      <c r="EV41" s="3">
        <f t="shared" si="45"/>
        <v>6758100.107117801</v>
      </c>
      <c r="EW41" s="3">
        <f t="shared" si="45"/>
        <v>6690003.4452732624</v>
      </c>
      <c r="EX41" s="3">
        <f t="shared" si="45"/>
        <v>6571889.7491748212</v>
      </c>
      <c r="EY41" s="3">
        <f t="shared" si="45"/>
        <v>6037440.0841511395</v>
      </c>
      <c r="EZ41" s="3">
        <f t="shared" si="45"/>
        <v>5674347.0365639413</v>
      </c>
      <c r="FA41" s="3">
        <f t="shared" si="45"/>
        <v>5504397.3232662408</v>
      </c>
      <c r="FB41" s="3">
        <f t="shared" si="45"/>
        <v>5336399.7271996597</v>
      </c>
      <c r="FC41" s="3">
        <f t="shared" si="45"/>
        <v>4547312.7313444605</v>
      </c>
      <c r="FD41" s="3">
        <f t="shared" si="45"/>
        <v>4420106.8555788202</v>
      </c>
      <c r="FE41" s="3">
        <f t="shared" si="45"/>
        <v>3975835.8241962506</v>
      </c>
      <c r="FF41" s="3">
        <f t="shared" si="45"/>
        <v>3938315.8926431611</v>
      </c>
      <c r="FG41" s="3">
        <f t="shared" si="45"/>
        <v>3907442.6503326902</v>
      </c>
      <c r="FH41" s="3">
        <f t="shared" si="45"/>
        <v>3604665.4671050799</v>
      </c>
      <c r="FI41" s="3">
        <f t="shared" si="45"/>
        <v>3549809.8546920102</v>
      </c>
      <c r="FJ41" s="3">
        <f t="shared" si="45"/>
        <v>3458779.9653087808</v>
      </c>
      <c r="FK41" s="3">
        <f t="shared" si="45"/>
        <v>3078573.2658440904</v>
      </c>
      <c r="FL41" s="3">
        <f t="shared" si="45"/>
        <v>2814484.5263058301</v>
      </c>
      <c r="FM41" s="3">
        <f t="shared" si="45"/>
        <v>2681650.1766490806</v>
      </c>
      <c r="FN41" s="3">
        <f t="shared" si="45"/>
        <v>2548557.9056123206</v>
      </c>
      <c r="FO41" s="3">
        <f t="shared" si="45"/>
        <v>1974781.5917805508</v>
      </c>
      <c r="FP41" s="3">
        <f t="shared" si="45"/>
        <v>1872063.8038972805</v>
      </c>
      <c r="FQ41" s="3">
        <f t="shared" si="45"/>
        <v>1541386.8562603702</v>
      </c>
      <c r="FR41" s="3">
        <f t="shared" si="45"/>
        <v>1491786.6976868105</v>
      </c>
      <c r="FS41" s="3">
        <f t="shared" si="45"/>
        <v>1447305.3136089803</v>
      </c>
      <c r="FT41" s="3">
        <f t="shared" si="45"/>
        <v>1182511.9964191103</v>
      </c>
      <c r="FU41" s="3">
        <f t="shared" si="45"/>
        <v>1112585.5271048702</v>
      </c>
      <c r="FV41" s="3">
        <f t="shared" si="45"/>
        <v>1008199.0162428801</v>
      </c>
      <c r="FW41" s="3">
        <f t="shared" si="45"/>
        <v>644226.46816346014</v>
      </c>
      <c r="FX41" s="3">
        <f t="shared" si="45"/>
        <v>477712.14751526009</v>
      </c>
      <c r="FY41" s="3">
        <f t="shared" si="45"/>
        <v>439831.10393929004</v>
      </c>
      <c r="FZ41" s="3">
        <f t="shared" si="45"/>
        <v>415130.24419923004</v>
      </c>
      <c r="GA41" s="3">
        <f t="shared" si="45"/>
        <v>273518.43607956002</v>
      </c>
      <c r="GB41" s="3">
        <f t="shared" si="45"/>
        <v>255134.03343407004</v>
      </c>
      <c r="GC41" s="3">
        <f t="shared" si="45"/>
        <v>197260.33534970001</v>
      </c>
      <c r="GD41" s="3">
        <f t="shared" si="45"/>
        <v>184912.23554006004</v>
      </c>
      <c r="GE41" s="3">
        <f t="shared" si="45"/>
        <v>182468.86478667002</v>
      </c>
      <c r="GF41" s="3">
        <f t="shared" si="45"/>
        <v>154423.97390721005</v>
      </c>
      <c r="GG41" s="3">
        <f t="shared" si="45"/>
        <v>149292.36567028001</v>
      </c>
      <c r="GH41" s="3">
        <f t="shared" si="45"/>
        <v>140988.15141411003</v>
      </c>
      <c r="GI41" s="3">
        <f t="shared" si="45"/>
        <v>110848.55728296003</v>
      </c>
      <c r="GJ41" s="3">
        <f t="shared" si="45"/>
        <v>1098.2316240000002</v>
      </c>
      <c r="GK41" s="3">
        <f t="shared" si="45"/>
        <v>1098.2316240000002</v>
      </c>
      <c r="GL41" s="3">
        <f t="shared" si="45"/>
        <v>1098.2316240000002</v>
      </c>
      <c r="GM41" s="3">
        <f t="shared" si="45"/>
        <v>0</v>
      </c>
      <c r="GN41" s="3">
        <f t="shared" si="45"/>
        <v>0</v>
      </c>
      <c r="GO41" s="3">
        <f t="shared" ref="GO41:HW41" si="46">SUM(GO38:GO40)</f>
        <v>0</v>
      </c>
      <c r="GP41" s="3">
        <f t="shared" si="46"/>
        <v>0</v>
      </c>
      <c r="GQ41" s="3">
        <f t="shared" si="46"/>
        <v>0</v>
      </c>
      <c r="GR41" s="3">
        <f t="shared" si="46"/>
        <v>0</v>
      </c>
      <c r="GS41" s="3">
        <f t="shared" si="46"/>
        <v>0</v>
      </c>
      <c r="GT41" s="3">
        <f t="shared" si="46"/>
        <v>0</v>
      </c>
      <c r="GU41" s="3">
        <f t="shared" si="46"/>
        <v>0</v>
      </c>
      <c r="GV41" s="3">
        <f t="shared" si="46"/>
        <v>0</v>
      </c>
      <c r="GW41" s="3">
        <f t="shared" si="46"/>
        <v>0</v>
      </c>
      <c r="GX41" s="3">
        <f t="shared" si="46"/>
        <v>0</v>
      </c>
      <c r="GY41" s="3">
        <f t="shared" si="46"/>
        <v>0</v>
      </c>
      <c r="GZ41" s="3">
        <f t="shared" si="46"/>
        <v>0</v>
      </c>
      <c r="HA41" s="3">
        <f t="shared" si="46"/>
        <v>0</v>
      </c>
      <c r="HB41" s="3">
        <f t="shared" si="46"/>
        <v>0</v>
      </c>
      <c r="HC41" s="3">
        <f t="shared" si="46"/>
        <v>0</v>
      </c>
      <c r="HD41" s="3">
        <f t="shared" si="46"/>
        <v>0</v>
      </c>
      <c r="HE41" s="3">
        <f t="shared" si="46"/>
        <v>0</v>
      </c>
      <c r="HF41" s="3">
        <f t="shared" si="46"/>
        <v>0</v>
      </c>
      <c r="HG41" s="3">
        <f t="shared" si="46"/>
        <v>0</v>
      </c>
      <c r="HH41" s="3">
        <f t="shared" si="46"/>
        <v>0</v>
      </c>
      <c r="HI41" s="3">
        <f t="shared" si="46"/>
        <v>0</v>
      </c>
      <c r="HJ41" s="3">
        <f t="shared" si="46"/>
        <v>0</v>
      </c>
      <c r="HK41" s="3">
        <f t="shared" si="46"/>
        <v>0</v>
      </c>
      <c r="HL41" s="3">
        <f t="shared" si="46"/>
        <v>0</v>
      </c>
      <c r="HM41" s="3">
        <f t="shared" si="46"/>
        <v>0</v>
      </c>
      <c r="HN41" s="3">
        <f t="shared" si="46"/>
        <v>0</v>
      </c>
      <c r="HO41" s="3">
        <f t="shared" si="46"/>
        <v>0</v>
      </c>
      <c r="HP41" s="3">
        <f t="shared" si="46"/>
        <v>0</v>
      </c>
      <c r="HQ41" s="3">
        <f t="shared" si="46"/>
        <v>0</v>
      </c>
      <c r="HR41" s="3">
        <f t="shared" si="46"/>
        <v>0</v>
      </c>
      <c r="HS41" s="3">
        <f t="shared" si="46"/>
        <v>0</v>
      </c>
      <c r="HT41" s="3">
        <f t="shared" si="46"/>
        <v>0</v>
      </c>
      <c r="HU41" s="3">
        <f t="shared" si="46"/>
        <v>0</v>
      </c>
      <c r="HV41" s="3">
        <f t="shared" si="46"/>
        <v>0</v>
      </c>
      <c r="HW41" s="3">
        <f t="shared" si="46"/>
        <v>0</v>
      </c>
      <c r="HX41" s="3"/>
      <c r="HY41" s="3">
        <f t="array" ref="HY41">SUM(IF($D$45:$HX$45=HY$1,IF($D$46:$HX$46=12,($D41:$HX41))))</f>
        <v>0</v>
      </c>
      <c r="HZ41" s="3">
        <f t="array" ref="HZ41">SUM(IF($D$45:$HX$45=HZ$1,IF($D$46:$HX$46=12,($D41:$HX41))))</f>
        <v>0</v>
      </c>
      <c r="IA41" s="3">
        <f t="array" ref="IA41">SUM(IF($D$45:$HX$45=IA$1,IF($D$46:$HX$46=12,($D41:$HX41))))</f>
        <v>39392561.561661981</v>
      </c>
      <c r="IB41" s="3">
        <f t="array" ref="IB41">SUM(IF($D$45:$HX$45=IB$1,IF($D$46:$HX$46=12,($D41:$HX41))))</f>
        <v>36575674.395951882</v>
      </c>
      <c r="IC41" s="3">
        <f t="array" ref="IC41">SUM(IF($D$45:$HX$45=IC$1,IF($D$46:$HX$46=12,($D41:$HX41))))</f>
        <v>33562814.329523623</v>
      </c>
      <c r="ID41" s="3">
        <f t="array" ref="ID41">SUM(IF($D$45:$HX$45=ID$1,IF($D$46:$HX$46=12,($D41:$HX41))))</f>
        <v>31046485.072344162</v>
      </c>
      <c r="IE41" s="3">
        <f t="array" ref="IE41">SUM(IF($D$45:$HX$45=IE$1,IF($D$46:$HX$46=12,($D41:$HX41))))</f>
        <v>28197610.305736233</v>
      </c>
      <c r="IF41" s="3">
        <f t="array" ref="IF41">SUM(IF($D$45:$HX$45=IF$1,IF($D$46:$HX$46=12,($D41:$HX41))))</f>
        <v>24792097.935158931</v>
      </c>
      <c r="IG41" s="3">
        <f t="array" ref="IG41">SUM(IF($D$45:$HX$45=IG$1,IF($D$46:$HX$46=12,($D41:$HX41))))</f>
        <v>21717744.019461114</v>
      </c>
      <c r="IH41" s="3">
        <f t="array" ref="IH41">SUM(IF($D$45:$HX$45=IH$1,IF($D$46:$HX$46=12,($D41:$HX41))))</f>
        <v>18266737.91931314</v>
      </c>
      <c r="II41" s="3">
        <f t="array" ref="II41">SUM(IF($D$45:$HX$45=II$1,IF($D$46:$HX$46=12,($D41:$HX41))))</f>
        <v>14297789.227656733</v>
      </c>
      <c r="IJ41" s="3">
        <f t="array" ref="IJ41">SUM(IF($D$45:$HX$45=IJ$1,IF($D$46:$HX$46=12,($D41:$HX41))))</f>
        <v>10454186.529791346</v>
      </c>
      <c r="IK41" s="3">
        <f t="array" ref="IK41">SUM(IF($D$45:$HX$45=IK$1,IF($D$46:$HX$46=12,($D41:$HX41))))</f>
        <v>7170660.5945114726</v>
      </c>
      <c r="IL41" s="3">
        <f t="array" ref="IL41">SUM(IF($D$45:$HX$45=IL$1,IF($D$46:$HX$46=12,($D41:$HX41))))</f>
        <v>3975835.8241962506</v>
      </c>
      <c r="IM41" s="3">
        <f t="array" ref="IM41">SUM(IF($D$45:$HX$45=IM$1,IF($D$46:$HX$46=12,($D41:$HX41))))</f>
        <v>1541386.8562603702</v>
      </c>
      <c r="IN41" s="3">
        <f t="array" ref="IN41">SUM(IF($D$45:$HX$45=IN$1,IF($D$46:$HX$46=12,($D41:$HX41))))</f>
        <v>197260.33534970001</v>
      </c>
      <c r="IO41" s="3">
        <f t="array" ref="IO41">SUM(IF($D$45:$HX$45=IO$1,IF($D$46:$HX$46=12,($D41:$HX41))))</f>
        <v>0</v>
      </c>
      <c r="IP41" s="3">
        <f t="array" ref="IP41">SUM(IF($D$45:$HX$45=IP$1,IF($D$46:$HX$46=12,($D41:$HX41))))</f>
        <v>0</v>
      </c>
      <c r="IQ41" s="3">
        <f t="array" ref="IQ41">SUM(IF($D$45:$HX$45=IQ$1,IF($D$46:$HX$46=12,($D41:$HX41))))</f>
        <v>0</v>
      </c>
      <c r="IR41" s="3">
        <f t="array" ref="IR41">SUM(IF($D$45:$HX$45=IR$1,IF($D$46:$HX$46=12,($D41:$HX41))))</f>
        <v>0</v>
      </c>
    </row>
    <row r="42" spans="2:252" ht="15" x14ac:dyDescent="0.35">
      <c r="B42" s="62" t="s">
        <v>53</v>
      </c>
      <c r="D42" s="63">
        <f>D36+D41</f>
        <v>0</v>
      </c>
      <c r="E42" s="63">
        <f t="shared" ref="E42:BP42" si="47">E36+E41</f>
        <v>0</v>
      </c>
      <c r="F42" s="63">
        <f t="shared" si="47"/>
        <v>0</v>
      </c>
      <c r="G42" s="63">
        <f t="shared" si="47"/>
        <v>0</v>
      </c>
      <c r="H42" s="63">
        <f t="shared" si="47"/>
        <v>0</v>
      </c>
      <c r="I42" s="63">
        <f t="shared" si="47"/>
        <v>0</v>
      </c>
      <c r="J42" s="63">
        <f t="shared" si="47"/>
        <v>0</v>
      </c>
      <c r="K42" s="63">
        <f t="shared" si="47"/>
        <v>0</v>
      </c>
      <c r="L42" s="63">
        <f t="shared" si="47"/>
        <v>0</v>
      </c>
      <c r="M42" s="63">
        <f t="shared" si="47"/>
        <v>0</v>
      </c>
      <c r="N42" s="63">
        <f t="shared" si="47"/>
        <v>0</v>
      </c>
      <c r="O42" s="63">
        <f t="shared" si="47"/>
        <v>0</v>
      </c>
      <c r="P42" s="63">
        <f t="shared" si="47"/>
        <v>0</v>
      </c>
      <c r="Q42" s="63">
        <f t="shared" si="47"/>
        <v>0</v>
      </c>
      <c r="R42" s="63">
        <f t="shared" si="47"/>
        <v>35130974.905117147</v>
      </c>
      <c r="S42" s="63">
        <f t="shared" si="47"/>
        <v>35531179.313690767</v>
      </c>
      <c r="T42" s="63">
        <f t="shared" si="47"/>
        <v>39205244.61964383</v>
      </c>
      <c r="U42" s="63">
        <f t="shared" si="47"/>
        <v>37823975.98936516</v>
      </c>
      <c r="V42" s="63">
        <f t="shared" si="47"/>
        <v>38178336.51762256</v>
      </c>
      <c r="W42" s="63">
        <f t="shared" si="47"/>
        <v>38617742.046288088</v>
      </c>
      <c r="X42" s="63">
        <f t="shared" si="47"/>
        <v>37123811.771938428</v>
      </c>
      <c r="Y42" s="63">
        <f t="shared" si="47"/>
        <v>36781567.179008469</v>
      </c>
      <c r="Z42" s="63">
        <f t="shared" si="47"/>
        <v>39314915.902080357</v>
      </c>
      <c r="AA42" s="63">
        <f t="shared" si="47"/>
        <v>39592771.595673598</v>
      </c>
      <c r="AB42" s="63">
        <f t="shared" si="47"/>
        <v>37505155.698665269</v>
      </c>
      <c r="AC42" s="63">
        <f t="shared" si="47"/>
        <v>39392561.561661981</v>
      </c>
      <c r="AD42" s="63">
        <f t="shared" si="47"/>
        <v>39672177.455458105</v>
      </c>
      <c r="AE42" s="63">
        <f t="shared" si="47"/>
        <v>38907650.942408994</v>
      </c>
      <c r="AF42" s="63">
        <f t="shared" si="47"/>
        <v>38896465.921434529</v>
      </c>
      <c r="AG42" s="63">
        <f t="shared" si="47"/>
        <v>39077989.52332478</v>
      </c>
      <c r="AH42" s="63">
        <f t="shared" si="47"/>
        <v>38152404.644374587</v>
      </c>
      <c r="AI42" s="63">
        <f t="shared" si="47"/>
        <v>38279537.762295127</v>
      </c>
      <c r="AJ42" s="63">
        <f t="shared" si="47"/>
        <v>37362202.911862642</v>
      </c>
      <c r="AK42" s="63">
        <f t="shared" si="47"/>
        <v>37460565.238306701</v>
      </c>
      <c r="AL42" s="63">
        <f t="shared" si="47"/>
        <v>37553972.183767483</v>
      </c>
      <c r="AM42" s="63">
        <f t="shared" si="47"/>
        <v>36241574.905185863</v>
      </c>
      <c r="AN42" s="63">
        <f t="shared" si="47"/>
        <v>36380018.272992454</v>
      </c>
      <c r="AO42" s="63">
        <f t="shared" si="47"/>
        <v>36575674.395951882</v>
      </c>
      <c r="AP42" s="63">
        <f t="shared" si="47"/>
        <v>36792570.592025436</v>
      </c>
      <c r="AQ42" s="63">
        <f t="shared" si="47"/>
        <v>36970170.561569214</v>
      </c>
      <c r="AR42" s="63">
        <f t="shared" si="47"/>
        <v>36260003.920861214</v>
      </c>
      <c r="AS42" s="63">
        <f t="shared" si="47"/>
        <v>36233092.017901592</v>
      </c>
      <c r="AT42" s="63">
        <f t="shared" si="47"/>
        <v>35794432.634533852</v>
      </c>
      <c r="AU42" s="63">
        <f t="shared" si="47"/>
        <v>35666115.362040028</v>
      </c>
      <c r="AV42" s="63">
        <f t="shared" si="47"/>
        <v>34989061.661871098</v>
      </c>
      <c r="AW42" s="63">
        <f t="shared" si="47"/>
        <v>34885505.404649332</v>
      </c>
      <c r="AX42" s="63">
        <f t="shared" si="47"/>
        <v>34839147.554036975</v>
      </c>
      <c r="AY42" s="63">
        <f t="shared" si="47"/>
        <v>33889759.972101241</v>
      </c>
      <c r="AZ42" s="63">
        <f t="shared" si="47"/>
        <v>33919298.205522306</v>
      </c>
      <c r="BA42" s="63">
        <f t="shared" si="47"/>
        <v>33562814.329523623</v>
      </c>
      <c r="BB42" s="63">
        <f t="shared" si="47"/>
        <v>33766522.715152763</v>
      </c>
      <c r="BC42" s="63">
        <f t="shared" si="47"/>
        <v>33925280.338398874</v>
      </c>
      <c r="BD42" s="63">
        <f t="shared" si="47"/>
        <v>33809772.007478088</v>
      </c>
      <c r="BE42" s="63">
        <f t="shared" si="47"/>
        <v>33742682.315682322</v>
      </c>
      <c r="BF42" s="63">
        <f t="shared" si="47"/>
        <v>33610002.844035149</v>
      </c>
      <c r="BG42" s="63">
        <f t="shared" si="47"/>
        <v>32961292.960980806</v>
      </c>
      <c r="BH42" s="63">
        <f t="shared" si="47"/>
        <v>32507382.890543211</v>
      </c>
      <c r="BI42" s="63">
        <f t="shared" si="47"/>
        <v>32352319.149377447</v>
      </c>
      <c r="BJ42" s="63">
        <f t="shared" si="47"/>
        <v>32200493.418973479</v>
      </c>
      <c r="BK42" s="63">
        <f t="shared" si="47"/>
        <v>31304192.060499631</v>
      </c>
      <c r="BL42" s="63">
        <f t="shared" si="47"/>
        <v>31287427.097162753</v>
      </c>
      <c r="BM42" s="63">
        <f t="shared" si="47"/>
        <v>31046485.072344162</v>
      </c>
      <c r="BN42" s="63">
        <f t="shared" si="47"/>
        <v>31148355.533503614</v>
      </c>
      <c r="BO42" s="63">
        <f t="shared" si="47"/>
        <v>31267367.433694158</v>
      </c>
      <c r="BP42" s="63">
        <f t="shared" si="47"/>
        <v>31148819.494286917</v>
      </c>
      <c r="BQ42" s="63">
        <f t="shared" ref="BQ42:EB42" si="48">BQ36+BQ41</f>
        <v>31172684.966890268</v>
      </c>
      <c r="BR42" s="63">
        <f t="shared" si="48"/>
        <v>31056157.147763319</v>
      </c>
      <c r="BS42" s="63">
        <f t="shared" si="48"/>
        <v>30277507.991417967</v>
      </c>
      <c r="BT42" s="63">
        <f t="shared" si="48"/>
        <v>29899737.467396025</v>
      </c>
      <c r="BU42" s="63">
        <f t="shared" si="48"/>
        <v>29746041.839860298</v>
      </c>
      <c r="BV42" s="63">
        <f t="shared" si="48"/>
        <v>29553326.28467143</v>
      </c>
      <c r="BW42" s="63">
        <f t="shared" si="48"/>
        <v>28561743.591164455</v>
      </c>
      <c r="BX42" s="63">
        <f t="shared" si="48"/>
        <v>28546421.429623615</v>
      </c>
      <c r="BY42" s="63">
        <f t="shared" si="48"/>
        <v>28197610.305736233</v>
      </c>
      <c r="BZ42" s="63">
        <f t="shared" si="48"/>
        <v>28351005.702623833</v>
      </c>
      <c r="CA42" s="63">
        <f t="shared" si="48"/>
        <v>28410112.013173971</v>
      </c>
      <c r="CB42" s="63">
        <f t="shared" si="48"/>
        <v>28165350.188338824</v>
      </c>
      <c r="CC42" s="63">
        <f t="shared" si="48"/>
        <v>28189096.391304694</v>
      </c>
      <c r="CD42" s="63">
        <f t="shared" si="48"/>
        <v>28095380.484043986</v>
      </c>
      <c r="CE42" s="63">
        <f t="shared" si="48"/>
        <v>27218332.740675971</v>
      </c>
      <c r="CF42" s="63">
        <f t="shared" si="48"/>
        <v>26791412.075319536</v>
      </c>
      <c r="CG42" s="63">
        <f t="shared" si="48"/>
        <v>26429818.397924516</v>
      </c>
      <c r="CH42" s="63">
        <f t="shared" si="48"/>
        <v>26297151.328720689</v>
      </c>
      <c r="CI42" s="63">
        <f t="shared" si="48"/>
        <v>25208644.882373933</v>
      </c>
      <c r="CJ42" s="63">
        <f t="shared" si="48"/>
        <v>25198573.083253961</v>
      </c>
      <c r="CK42" s="63">
        <f t="shared" si="48"/>
        <v>24792097.935158931</v>
      </c>
      <c r="CL42" s="63">
        <f t="shared" si="48"/>
        <v>24905914.552821159</v>
      </c>
      <c r="CM42" s="63">
        <f t="shared" si="48"/>
        <v>25016240.834694311</v>
      </c>
      <c r="CN42" s="63">
        <f t="shared" si="48"/>
        <v>24699943.499722511</v>
      </c>
      <c r="CO42" s="63">
        <f t="shared" si="48"/>
        <v>24710869.258085821</v>
      </c>
      <c r="CP42" s="63">
        <f t="shared" si="48"/>
        <v>24639673.163585801</v>
      </c>
      <c r="CQ42" s="63">
        <f t="shared" si="48"/>
        <v>23899163.508688901</v>
      </c>
      <c r="CR42" s="63">
        <f t="shared" si="48"/>
        <v>23449532.922890667</v>
      </c>
      <c r="CS42" s="63">
        <f t="shared" si="48"/>
        <v>23311792.023583952</v>
      </c>
      <c r="CT42" s="63">
        <f t="shared" si="48"/>
        <v>23155426.657035094</v>
      </c>
      <c r="CU42" s="63">
        <f t="shared" si="48"/>
        <v>22120958.392682914</v>
      </c>
      <c r="CV42" s="63">
        <f t="shared" si="48"/>
        <v>22091468.811764348</v>
      </c>
      <c r="CW42" s="63">
        <f t="shared" si="48"/>
        <v>21717744.019461114</v>
      </c>
      <c r="CX42" s="63">
        <f t="shared" si="48"/>
        <v>21795407.39907318</v>
      </c>
      <c r="CY42" s="63">
        <f t="shared" si="48"/>
        <v>21764848.762252931</v>
      </c>
      <c r="CZ42" s="63">
        <f t="shared" si="48"/>
        <v>21469946.146976709</v>
      </c>
      <c r="DA42" s="63">
        <f t="shared" si="48"/>
        <v>21442627.451239161</v>
      </c>
      <c r="DB42" s="63">
        <f t="shared" si="48"/>
        <v>21320419.476114124</v>
      </c>
      <c r="DC42" s="63">
        <f t="shared" si="48"/>
        <v>20647095.77133172</v>
      </c>
      <c r="DD42" s="63">
        <f t="shared" si="48"/>
        <v>20197247.590503383</v>
      </c>
      <c r="DE42" s="63">
        <f t="shared" si="48"/>
        <v>19644477.312839653</v>
      </c>
      <c r="DF42" s="63">
        <f t="shared" si="48"/>
        <v>19516001.790849313</v>
      </c>
      <c r="DG42" s="63">
        <f t="shared" si="48"/>
        <v>18585683.922819693</v>
      </c>
      <c r="DH42" s="63">
        <f t="shared" si="48"/>
        <v>18536698.773955569</v>
      </c>
      <c r="DI42" s="63">
        <f t="shared" si="48"/>
        <v>18266737.91931314</v>
      </c>
      <c r="DJ42" s="63">
        <f t="shared" si="48"/>
        <v>18282338.52044072</v>
      </c>
      <c r="DK42" s="63">
        <f t="shared" si="48"/>
        <v>18216564.949843932</v>
      </c>
      <c r="DL42" s="63">
        <f t="shared" si="48"/>
        <v>17904634.553042199</v>
      </c>
      <c r="DM42" s="63">
        <f t="shared" si="48"/>
        <v>17835653.904155754</v>
      </c>
      <c r="DN42" s="63">
        <f t="shared" si="48"/>
        <v>17692682.892388675</v>
      </c>
      <c r="DO42" s="63">
        <f t="shared" si="48"/>
        <v>16936500.762153741</v>
      </c>
      <c r="DP42" s="63">
        <f t="shared" si="48"/>
        <v>16492893.819021245</v>
      </c>
      <c r="DQ42" s="63">
        <f t="shared" si="48"/>
        <v>16305700.312346667</v>
      </c>
      <c r="DR42" s="63">
        <f t="shared" si="48"/>
        <v>16027610.944728715</v>
      </c>
      <c r="DS42" s="63">
        <f t="shared" si="48"/>
        <v>15029043.940541586</v>
      </c>
      <c r="DT42" s="63">
        <f t="shared" si="48"/>
        <v>14996973.904526645</v>
      </c>
      <c r="DU42" s="63">
        <f t="shared" si="48"/>
        <v>14297789.227656733</v>
      </c>
      <c r="DV42" s="63">
        <f t="shared" si="48"/>
        <v>14249207.652615786</v>
      </c>
      <c r="DW42" s="63">
        <f t="shared" si="48"/>
        <v>14239726.363382915</v>
      </c>
      <c r="DX42" s="63">
        <f t="shared" si="48"/>
        <v>13912516.671839831</v>
      </c>
      <c r="DY42" s="63">
        <f t="shared" si="48"/>
        <v>13868124.203497652</v>
      </c>
      <c r="DZ42" s="63">
        <f t="shared" si="48"/>
        <v>13750739.064159896</v>
      </c>
      <c r="EA42" s="63">
        <f t="shared" si="48"/>
        <v>13075378.045671061</v>
      </c>
      <c r="EB42" s="63">
        <f t="shared" si="48"/>
        <v>12610601.767533211</v>
      </c>
      <c r="EC42" s="63">
        <f t="shared" ref="EC42:GN42" si="49">EC36+EC41</f>
        <v>12409147.160429884</v>
      </c>
      <c r="ED42" s="63">
        <f t="shared" si="49"/>
        <v>12212112.130874462</v>
      </c>
      <c r="EE42" s="63">
        <f t="shared" si="49"/>
        <v>11141858.909506992</v>
      </c>
      <c r="EF42" s="63">
        <f t="shared" si="49"/>
        <v>11014580.465246547</v>
      </c>
      <c r="EG42" s="63">
        <f t="shared" si="49"/>
        <v>10454186.529791346</v>
      </c>
      <c r="EH42" s="63">
        <f t="shared" si="49"/>
        <v>10444436.783939268</v>
      </c>
      <c r="EI42" s="63">
        <f t="shared" si="49"/>
        <v>10445046.307750326</v>
      </c>
      <c r="EJ42" s="63">
        <f t="shared" si="49"/>
        <v>10060080.636140009</v>
      </c>
      <c r="EK42" s="63">
        <f t="shared" si="49"/>
        <v>10009163.325460391</v>
      </c>
      <c r="EL42" s="63">
        <f t="shared" si="49"/>
        <v>9900153.39095461</v>
      </c>
      <c r="EM42" s="63">
        <f t="shared" si="49"/>
        <v>9330361.3331173006</v>
      </c>
      <c r="EN42" s="63">
        <f t="shared" si="49"/>
        <v>8948486.794308532</v>
      </c>
      <c r="EO42" s="63">
        <f t="shared" si="49"/>
        <v>8780568.383477103</v>
      </c>
      <c r="EP42" s="63">
        <f t="shared" si="49"/>
        <v>8614628.2307348903</v>
      </c>
      <c r="EQ42" s="63">
        <f t="shared" si="49"/>
        <v>7754385.4036128204</v>
      </c>
      <c r="ER42" s="63">
        <f t="shared" si="49"/>
        <v>7639302.9898482515</v>
      </c>
      <c r="ES42" s="63">
        <f t="shared" si="49"/>
        <v>7170660.5945114726</v>
      </c>
      <c r="ET42" s="63">
        <f t="shared" si="49"/>
        <v>7140230.8210762208</v>
      </c>
      <c r="EU42" s="63">
        <f t="shared" si="49"/>
        <v>7118356.1773167923</v>
      </c>
      <c r="EV42" s="63">
        <f t="shared" si="49"/>
        <v>6758100.107117801</v>
      </c>
      <c r="EW42" s="63">
        <f t="shared" si="49"/>
        <v>6690003.4452732624</v>
      </c>
      <c r="EX42" s="63">
        <f t="shared" si="49"/>
        <v>6571889.7491748212</v>
      </c>
      <c r="EY42" s="63">
        <f t="shared" si="49"/>
        <v>6037440.0841511395</v>
      </c>
      <c r="EZ42" s="63">
        <f t="shared" si="49"/>
        <v>5674347.0365639413</v>
      </c>
      <c r="FA42" s="63">
        <f t="shared" si="49"/>
        <v>5504397.3232662408</v>
      </c>
      <c r="FB42" s="63">
        <f t="shared" si="49"/>
        <v>5336399.7271996597</v>
      </c>
      <c r="FC42" s="63">
        <f t="shared" si="49"/>
        <v>4547312.7313444605</v>
      </c>
      <c r="FD42" s="63">
        <f t="shared" si="49"/>
        <v>4420106.8555788202</v>
      </c>
      <c r="FE42" s="63">
        <f t="shared" si="49"/>
        <v>3975835.8241962506</v>
      </c>
      <c r="FF42" s="63">
        <f t="shared" si="49"/>
        <v>3938315.8926431611</v>
      </c>
      <c r="FG42" s="63">
        <f t="shared" si="49"/>
        <v>3907442.6503326902</v>
      </c>
      <c r="FH42" s="63">
        <f t="shared" si="49"/>
        <v>3604665.4671050799</v>
      </c>
      <c r="FI42" s="63">
        <f t="shared" si="49"/>
        <v>3549809.8546920102</v>
      </c>
      <c r="FJ42" s="63">
        <f t="shared" si="49"/>
        <v>3458779.9653087808</v>
      </c>
      <c r="FK42" s="63">
        <f t="shared" si="49"/>
        <v>3078573.2658440904</v>
      </c>
      <c r="FL42" s="63">
        <f t="shared" si="49"/>
        <v>2814484.5263058301</v>
      </c>
      <c r="FM42" s="63">
        <f t="shared" si="49"/>
        <v>2681650.1766490806</v>
      </c>
      <c r="FN42" s="63">
        <f t="shared" si="49"/>
        <v>2548557.9056123206</v>
      </c>
      <c r="FO42" s="63">
        <f t="shared" si="49"/>
        <v>1974781.5917805508</v>
      </c>
      <c r="FP42" s="63">
        <f t="shared" si="49"/>
        <v>1872063.8038972805</v>
      </c>
      <c r="FQ42" s="63">
        <f t="shared" si="49"/>
        <v>1541386.8562603702</v>
      </c>
      <c r="FR42" s="63">
        <f t="shared" si="49"/>
        <v>1491786.6976868105</v>
      </c>
      <c r="FS42" s="63">
        <f t="shared" si="49"/>
        <v>1447305.3136089803</v>
      </c>
      <c r="FT42" s="63">
        <f t="shared" si="49"/>
        <v>1182511.9964191103</v>
      </c>
      <c r="FU42" s="63">
        <f t="shared" si="49"/>
        <v>1112585.5271048702</v>
      </c>
      <c r="FV42" s="63">
        <f t="shared" si="49"/>
        <v>1008199.0162428801</v>
      </c>
      <c r="FW42" s="63">
        <f t="shared" si="49"/>
        <v>644226.46816346014</v>
      </c>
      <c r="FX42" s="63">
        <f t="shared" si="49"/>
        <v>477712.14751526009</v>
      </c>
      <c r="FY42" s="63">
        <f t="shared" si="49"/>
        <v>439831.10393929004</v>
      </c>
      <c r="FZ42" s="63">
        <f t="shared" si="49"/>
        <v>415130.24419923004</v>
      </c>
      <c r="GA42" s="63">
        <f t="shared" si="49"/>
        <v>273518.43607956002</v>
      </c>
      <c r="GB42" s="63">
        <f t="shared" si="49"/>
        <v>255134.03343407004</v>
      </c>
      <c r="GC42" s="63">
        <f t="shared" si="49"/>
        <v>197260.33534970001</v>
      </c>
      <c r="GD42" s="63">
        <f t="shared" si="49"/>
        <v>184912.23554006004</v>
      </c>
      <c r="GE42" s="63">
        <f t="shared" si="49"/>
        <v>182468.86478667002</v>
      </c>
      <c r="GF42" s="63">
        <f t="shared" si="49"/>
        <v>154423.97390721005</v>
      </c>
      <c r="GG42" s="63">
        <f t="shared" si="49"/>
        <v>149292.36567028001</v>
      </c>
      <c r="GH42" s="63">
        <f t="shared" si="49"/>
        <v>140988.15141411003</v>
      </c>
      <c r="GI42" s="63">
        <f t="shared" si="49"/>
        <v>110848.55728296003</v>
      </c>
      <c r="GJ42" s="63">
        <f t="shared" si="49"/>
        <v>1098.2316240000002</v>
      </c>
      <c r="GK42" s="63">
        <f t="shared" si="49"/>
        <v>1098.2316240000002</v>
      </c>
      <c r="GL42" s="63">
        <f t="shared" si="49"/>
        <v>1098.2316240000002</v>
      </c>
      <c r="GM42" s="63">
        <f t="shared" si="49"/>
        <v>0</v>
      </c>
      <c r="GN42" s="63">
        <f t="shared" si="49"/>
        <v>0</v>
      </c>
      <c r="GO42" s="63">
        <f t="shared" ref="GO42:HW42" si="50">GO36+GO41</f>
        <v>0</v>
      </c>
      <c r="GP42" s="63">
        <f t="shared" si="50"/>
        <v>0</v>
      </c>
      <c r="GQ42" s="63">
        <f t="shared" si="50"/>
        <v>0</v>
      </c>
      <c r="GR42" s="63">
        <f t="shared" si="50"/>
        <v>0</v>
      </c>
      <c r="GS42" s="63">
        <f t="shared" si="50"/>
        <v>0</v>
      </c>
      <c r="GT42" s="63">
        <f t="shared" si="50"/>
        <v>0</v>
      </c>
      <c r="GU42" s="63">
        <f t="shared" si="50"/>
        <v>0</v>
      </c>
      <c r="GV42" s="63">
        <f t="shared" si="50"/>
        <v>0</v>
      </c>
      <c r="GW42" s="63">
        <f t="shared" si="50"/>
        <v>0</v>
      </c>
      <c r="GX42" s="63">
        <f t="shared" si="50"/>
        <v>0</v>
      </c>
      <c r="GY42" s="63">
        <f t="shared" si="50"/>
        <v>0</v>
      </c>
      <c r="GZ42" s="63">
        <f t="shared" si="50"/>
        <v>0</v>
      </c>
      <c r="HA42" s="63">
        <f t="shared" si="50"/>
        <v>0</v>
      </c>
      <c r="HB42" s="63">
        <f t="shared" si="50"/>
        <v>0</v>
      </c>
      <c r="HC42" s="63">
        <f t="shared" si="50"/>
        <v>0</v>
      </c>
      <c r="HD42" s="63">
        <f t="shared" si="50"/>
        <v>0</v>
      </c>
      <c r="HE42" s="63">
        <f t="shared" si="50"/>
        <v>0</v>
      </c>
      <c r="HF42" s="63">
        <f t="shared" si="50"/>
        <v>0</v>
      </c>
      <c r="HG42" s="63">
        <f t="shared" si="50"/>
        <v>0</v>
      </c>
      <c r="HH42" s="63">
        <f t="shared" si="50"/>
        <v>0</v>
      </c>
      <c r="HI42" s="63">
        <f t="shared" si="50"/>
        <v>0</v>
      </c>
      <c r="HJ42" s="63">
        <f t="shared" si="50"/>
        <v>0</v>
      </c>
      <c r="HK42" s="63">
        <f t="shared" si="50"/>
        <v>0</v>
      </c>
      <c r="HL42" s="63">
        <f t="shared" si="50"/>
        <v>0</v>
      </c>
      <c r="HM42" s="63">
        <f t="shared" si="50"/>
        <v>0</v>
      </c>
      <c r="HN42" s="63">
        <f t="shared" si="50"/>
        <v>0</v>
      </c>
      <c r="HO42" s="63">
        <f t="shared" si="50"/>
        <v>0</v>
      </c>
      <c r="HP42" s="63">
        <f t="shared" si="50"/>
        <v>0</v>
      </c>
      <c r="HQ42" s="63">
        <f t="shared" si="50"/>
        <v>0</v>
      </c>
      <c r="HR42" s="63">
        <f t="shared" si="50"/>
        <v>0</v>
      </c>
      <c r="HS42" s="63">
        <f t="shared" si="50"/>
        <v>0</v>
      </c>
      <c r="HT42" s="63">
        <f t="shared" si="50"/>
        <v>0</v>
      </c>
      <c r="HU42" s="63">
        <f t="shared" si="50"/>
        <v>0</v>
      </c>
      <c r="HV42" s="63">
        <f t="shared" si="50"/>
        <v>0</v>
      </c>
      <c r="HW42" s="63">
        <f t="shared" si="50"/>
        <v>0</v>
      </c>
      <c r="HX42" s="63"/>
      <c r="HY42" s="63">
        <f t="array" ref="HY42">SUM(IF($D$45:$HX$45=HY$1,IF($D$46:$HX$46=12,($D42:$HX42))))</f>
        <v>0</v>
      </c>
      <c r="HZ42" s="63">
        <f t="array" ref="HZ42">SUM(IF($D$45:$HX$45=HZ$1,IF($D$46:$HX$46=12,($D42:$HX42))))</f>
        <v>0</v>
      </c>
      <c r="IA42" s="63">
        <f t="array" ref="IA42">SUM(IF($D$45:$HX$45=IA$1,IF($D$46:$HX$46=12,($D42:$HX42))))</f>
        <v>39392561.561661981</v>
      </c>
      <c r="IB42" s="63">
        <f t="array" ref="IB42">SUM(IF($D$45:$HX$45=IB$1,IF($D$46:$HX$46=12,($D42:$HX42))))</f>
        <v>36575674.395951882</v>
      </c>
      <c r="IC42" s="63">
        <f t="array" ref="IC42">SUM(IF($D$45:$HX$45=IC$1,IF($D$46:$HX$46=12,($D42:$HX42))))</f>
        <v>33562814.329523623</v>
      </c>
      <c r="ID42" s="63">
        <f t="array" ref="ID42">SUM(IF($D$45:$HX$45=ID$1,IF($D$46:$HX$46=12,($D42:$HX42))))</f>
        <v>31046485.072344162</v>
      </c>
      <c r="IE42" s="63">
        <f t="array" ref="IE42">SUM(IF($D$45:$HX$45=IE$1,IF($D$46:$HX$46=12,($D42:$HX42))))</f>
        <v>28197610.305736233</v>
      </c>
      <c r="IF42" s="63">
        <f t="array" ref="IF42">SUM(IF($D$45:$HX$45=IF$1,IF($D$46:$HX$46=12,($D42:$HX42))))</f>
        <v>24792097.935158931</v>
      </c>
      <c r="IG42" s="63">
        <f t="array" ref="IG42">SUM(IF($D$45:$HX$45=IG$1,IF($D$46:$HX$46=12,($D42:$HX42))))</f>
        <v>21717744.019461114</v>
      </c>
      <c r="IH42" s="63">
        <f t="array" ref="IH42">SUM(IF($D$45:$HX$45=IH$1,IF($D$46:$HX$46=12,($D42:$HX42))))</f>
        <v>18266737.91931314</v>
      </c>
      <c r="II42" s="63">
        <f t="array" ref="II42">SUM(IF($D$45:$HX$45=II$1,IF($D$46:$HX$46=12,($D42:$HX42))))</f>
        <v>14297789.227656733</v>
      </c>
      <c r="IJ42" s="63">
        <f t="array" ref="IJ42">SUM(IF($D$45:$HX$45=IJ$1,IF($D$46:$HX$46=12,($D42:$HX42))))</f>
        <v>10454186.529791346</v>
      </c>
      <c r="IK42" s="63">
        <f t="array" ref="IK42">SUM(IF($D$45:$HX$45=IK$1,IF($D$46:$HX$46=12,($D42:$HX42))))</f>
        <v>7170660.5945114726</v>
      </c>
      <c r="IL42" s="63">
        <f t="array" ref="IL42">SUM(IF($D$45:$HX$45=IL$1,IF($D$46:$HX$46=12,($D42:$HX42))))</f>
        <v>3975835.8241962506</v>
      </c>
      <c r="IM42" s="63">
        <f t="array" ref="IM42">SUM(IF($D$45:$HX$45=IM$1,IF($D$46:$HX$46=12,($D42:$HX42))))</f>
        <v>1541386.8562603702</v>
      </c>
      <c r="IN42" s="63">
        <f t="array" ref="IN42">SUM(IF($D$45:$HX$45=IN$1,IF($D$46:$HX$46=12,($D42:$HX42))))</f>
        <v>197260.33534970001</v>
      </c>
      <c r="IO42" s="63">
        <f t="array" ref="IO42">SUM(IF($D$45:$HX$45=IO$1,IF($D$46:$HX$46=12,($D42:$HX42))))</f>
        <v>0</v>
      </c>
      <c r="IP42" s="63">
        <f t="array" ref="IP42">SUM(IF($D$45:$HX$45=IP$1,IF($D$46:$HX$46=12,($D42:$HX42))))</f>
        <v>0</v>
      </c>
      <c r="IQ42" s="63">
        <f t="array" ref="IQ42">SUM(IF($D$45:$HX$45=IQ$1,IF($D$46:$HX$46=12,($D42:$HX42))))</f>
        <v>0</v>
      </c>
      <c r="IR42" s="63">
        <f t="array" ref="IR42">SUM(IF($D$45:$HX$45=IR$1,IF($D$46:$HX$46=12,($D42:$HX42))))</f>
        <v>0</v>
      </c>
    </row>
    <row r="43" spans="2:252" x14ac:dyDescent="0.2">
      <c r="B43" s="1"/>
      <c r="D43" s="41"/>
      <c r="E43" s="41"/>
      <c r="F43" s="41"/>
      <c r="G43" s="41"/>
      <c r="H43" s="41"/>
      <c r="I43" s="41"/>
      <c r="J43" s="41"/>
      <c r="K43" s="41"/>
      <c r="L43" s="41"/>
      <c r="M43" s="41"/>
      <c r="N43" s="41"/>
      <c r="O43" s="41"/>
    </row>
    <row r="44" spans="2:252" outlineLevel="1" x14ac:dyDescent="0.2">
      <c r="B44" s="1"/>
    </row>
    <row r="45" spans="2:252" outlineLevel="1" x14ac:dyDescent="0.2">
      <c r="B45" s="1"/>
      <c r="D45">
        <f>YEAR(D1)</f>
        <v>2009</v>
      </c>
      <c r="E45">
        <f t="shared" ref="E45:BP45" si="51">YEAR(E1)</f>
        <v>2009</v>
      </c>
      <c r="F45">
        <f t="shared" si="51"/>
        <v>2010</v>
      </c>
      <c r="G45">
        <f t="shared" si="51"/>
        <v>2010</v>
      </c>
      <c r="H45">
        <f t="shared" si="51"/>
        <v>2010</v>
      </c>
      <c r="I45">
        <f t="shared" si="51"/>
        <v>2010</v>
      </c>
      <c r="J45">
        <f t="shared" si="51"/>
        <v>2010</v>
      </c>
      <c r="K45">
        <f t="shared" si="51"/>
        <v>2010</v>
      </c>
      <c r="L45">
        <f t="shared" si="51"/>
        <v>2010</v>
      </c>
      <c r="M45">
        <f t="shared" si="51"/>
        <v>2010</v>
      </c>
      <c r="N45">
        <f t="shared" si="51"/>
        <v>2010</v>
      </c>
      <c r="O45">
        <v>2009</v>
      </c>
      <c r="P45">
        <f t="shared" si="51"/>
        <v>2010</v>
      </c>
      <c r="Q45">
        <f t="shared" si="51"/>
        <v>2010</v>
      </c>
      <c r="R45">
        <f t="shared" si="51"/>
        <v>2011</v>
      </c>
      <c r="S45">
        <f t="shared" si="51"/>
        <v>2011</v>
      </c>
      <c r="T45">
        <f t="shared" si="51"/>
        <v>2011</v>
      </c>
      <c r="U45">
        <f t="shared" si="51"/>
        <v>2011</v>
      </c>
      <c r="V45">
        <f t="shared" si="51"/>
        <v>2011</v>
      </c>
      <c r="W45">
        <f t="shared" si="51"/>
        <v>2011</v>
      </c>
      <c r="X45">
        <f t="shared" si="51"/>
        <v>2011</v>
      </c>
      <c r="Y45">
        <f t="shared" si="51"/>
        <v>2011</v>
      </c>
      <c r="Z45">
        <f t="shared" si="51"/>
        <v>2011</v>
      </c>
      <c r="AA45">
        <f t="shared" si="51"/>
        <v>2011</v>
      </c>
      <c r="AB45">
        <f t="shared" si="51"/>
        <v>2011</v>
      </c>
      <c r="AC45">
        <f t="shared" si="51"/>
        <v>2011</v>
      </c>
      <c r="AD45">
        <f t="shared" si="51"/>
        <v>2012</v>
      </c>
      <c r="AE45">
        <f t="shared" si="51"/>
        <v>2012</v>
      </c>
      <c r="AF45">
        <f t="shared" si="51"/>
        <v>2012</v>
      </c>
      <c r="AG45">
        <f t="shared" si="51"/>
        <v>2012</v>
      </c>
      <c r="AH45">
        <f t="shared" si="51"/>
        <v>2012</v>
      </c>
      <c r="AI45">
        <f t="shared" si="51"/>
        <v>2012</v>
      </c>
      <c r="AJ45">
        <f t="shared" si="51"/>
        <v>2012</v>
      </c>
      <c r="AK45">
        <f t="shared" si="51"/>
        <v>2012</v>
      </c>
      <c r="AL45">
        <f t="shared" si="51"/>
        <v>2012</v>
      </c>
      <c r="AM45">
        <f t="shared" si="51"/>
        <v>2012</v>
      </c>
      <c r="AN45">
        <f t="shared" si="51"/>
        <v>2012</v>
      </c>
      <c r="AO45">
        <f t="shared" si="51"/>
        <v>2012</v>
      </c>
      <c r="AP45">
        <f t="shared" si="51"/>
        <v>2013</v>
      </c>
      <c r="AQ45">
        <f t="shared" si="51"/>
        <v>2013</v>
      </c>
      <c r="AR45">
        <f t="shared" si="51"/>
        <v>2013</v>
      </c>
      <c r="AS45">
        <f t="shared" si="51"/>
        <v>2013</v>
      </c>
      <c r="AT45">
        <f t="shared" si="51"/>
        <v>2013</v>
      </c>
      <c r="AU45">
        <f t="shared" si="51"/>
        <v>2013</v>
      </c>
      <c r="AV45">
        <f t="shared" si="51"/>
        <v>2013</v>
      </c>
      <c r="AW45">
        <f t="shared" si="51"/>
        <v>2013</v>
      </c>
      <c r="AX45">
        <f t="shared" si="51"/>
        <v>2013</v>
      </c>
      <c r="AY45">
        <f t="shared" si="51"/>
        <v>2013</v>
      </c>
      <c r="AZ45">
        <f t="shared" si="51"/>
        <v>2013</v>
      </c>
      <c r="BA45">
        <f t="shared" si="51"/>
        <v>2013</v>
      </c>
      <c r="BB45">
        <f t="shared" si="51"/>
        <v>2014</v>
      </c>
      <c r="BC45">
        <f t="shared" si="51"/>
        <v>2014</v>
      </c>
      <c r="BD45">
        <f t="shared" si="51"/>
        <v>2014</v>
      </c>
      <c r="BE45">
        <f t="shared" si="51"/>
        <v>2014</v>
      </c>
      <c r="BF45">
        <f t="shared" si="51"/>
        <v>2014</v>
      </c>
      <c r="BG45">
        <f t="shared" si="51"/>
        <v>2014</v>
      </c>
      <c r="BH45">
        <f t="shared" si="51"/>
        <v>2014</v>
      </c>
      <c r="BI45">
        <f t="shared" si="51"/>
        <v>2014</v>
      </c>
      <c r="BJ45">
        <f t="shared" si="51"/>
        <v>2014</v>
      </c>
      <c r="BK45">
        <f t="shared" si="51"/>
        <v>2014</v>
      </c>
      <c r="BL45">
        <f t="shared" si="51"/>
        <v>2014</v>
      </c>
      <c r="BM45">
        <f t="shared" si="51"/>
        <v>2014</v>
      </c>
      <c r="BN45">
        <f t="shared" si="51"/>
        <v>2015</v>
      </c>
      <c r="BO45">
        <f t="shared" si="51"/>
        <v>2015</v>
      </c>
      <c r="BP45">
        <f t="shared" si="51"/>
        <v>2015</v>
      </c>
      <c r="BQ45">
        <f t="shared" ref="BQ45:EB45" si="52">YEAR(BQ1)</f>
        <v>2015</v>
      </c>
      <c r="BR45">
        <f t="shared" si="52"/>
        <v>2015</v>
      </c>
      <c r="BS45">
        <f t="shared" si="52"/>
        <v>2015</v>
      </c>
      <c r="BT45">
        <f t="shared" si="52"/>
        <v>2015</v>
      </c>
      <c r="BU45">
        <f t="shared" si="52"/>
        <v>2015</v>
      </c>
      <c r="BV45">
        <f t="shared" si="52"/>
        <v>2015</v>
      </c>
      <c r="BW45">
        <f t="shared" si="52"/>
        <v>2015</v>
      </c>
      <c r="BX45">
        <f t="shared" si="52"/>
        <v>2015</v>
      </c>
      <c r="BY45">
        <f t="shared" si="52"/>
        <v>2015</v>
      </c>
      <c r="BZ45">
        <f t="shared" si="52"/>
        <v>2016</v>
      </c>
      <c r="CA45">
        <f t="shared" si="52"/>
        <v>2016</v>
      </c>
      <c r="CB45">
        <f t="shared" si="52"/>
        <v>2016</v>
      </c>
      <c r="CC45">
        <f t="shared" si="52"/>
        <v>2016</v>
      </c>
      <c r="CD45">
        <f t="shared" si="52"/>
        <v>2016</v>
      </c>
      <c r="CE45">
        <f t="shared" si="52"/>
        <v>2016</v>
      </c>
      <c r="CF45">
        <f t="shared" si="52"/>
        <v>2016</v>
      </c>
      <c r="CG45">
        <f t="shared" si="52"/>
        <v>2016</v>
      </c>
      <c r="CH45">
        <f t="shared" si="52"/>
        <v>2016</v>
      </c>
      <c r="CI45">
        <f t="shared" si="52"/>
        <v>2016</v>
      </c>
      <c r="CJ45">
        <f t="shared" si="52"/>
        <v>2016</v>
      </c>
      <c r="CK45">
        <f t="shared" si="52"/>
        <v>2016</v>
      </c>
      <c r="CL45">
        <f t="shared" si="52"/>
        <v>2017</v>
      </c>
      <c r="CM45">
        <f t="shared" si="52"/>
        <v>2017</v>
      </c>
      <c r="CN45">
        <f t="shared" si="52"/>
        <v>2017</v>
      </c>
      <c r="CO45">
        <f t="shared" si="52"/>
        <v>2017</v>
      </c>
      <c r="CP45">
        <f t="shared" si="52"/>
        <v>2017</v>
      </c>
      <c r="CQ45">
        <f t="shared" si="52"/>
        <v>2017</v>
      </c>
      <c r="CR45">
        <f t="shared" si="52"/>
        <v>2017</v>
      </c>
      <c r="CS45">
        <f t="shared" si="52"/>
        <v>2017</v>
      </c>
      <c r="CT45">
        <f t="shared" si="52"/>
        <v>2017</v>
      </c>
      <c r="CU45">
        <f t="shared" si="52"/>
        <v>2017</v>
      </c>
      <c r="CV45">
        <f t="shared" si="52"/>
        <v>2017</v>
      </c>
      <c r="CW45">
        <f t="shared" si="52"/>
        <v>2017</v>
      </c>
      <c r="CX45">
        <f t="shared" si="52"/>
        <v>2018</v>
      </c>
      <c r="CY45">
        <f t="shared" si="52"/>
        <v>2018</v>
      </c>
      <c r="CZ45">
        <f t="shared" si="52"/>
        <v>2018</v>
      </c>
      <c r="DA45">
        <f t="shared" si="52"/>
        <v>2018</v>
      </c>
      <c r="DB45">
        <f t="shared" si="52"/>
        <v>2018</v>
      </c>
      <c r="DC45">
        <f t="shared" si="52"/>
        <v>2018</v>
      </c>
      <c r="DD45">
        <f t="shared" si="52"/>
        <v>2018</v>
      </c>
      <c r="DE45">
        <f t="shared" si="52"/>
        <v>2018</v>
      </c>
      <c r="DF45">
        <f t="shared" si="52"/>
        <v>2018</v>
      </c>
      <c r="DG45">
        <f t="shared" si="52"/>
        <v>2018</v>
      </c>
      <c r="DH45">
        <f t="shared" si="52"/>
        <v>2018</v>
      </c>
      <c r="DI45">
        <f t="shared" si="52"/>
        <v>2018</v>
      </c>
      <c r="DJ45">
        <f t="shared" si="52"/>
        <v>2019</v>
      </c>
      <c r="DK45">
        <f t="shared" si="52"/>
        <v>2019</v>
      </c>
      <c r="DL45">
        <f t="shared" si="52"/>
        <v>2019</v>
      </c>
      <c r="DM45">
        <f t="shared" si="52"/>
        <v>2019</v>
      </c>
      <c r="DN45">
        <f t="shared" si="52"/>
        <v>2019</v>
      </c>
      <c r="DO45">
        <f t="shared" si="52"/>
        <v>2019</v>
      </c>
      <c r="DP45">
        <f t="shared" si="52"/>
        <v>2019</v>
      </c>
      <c r="DQ45">
        <f t="shared" si="52"/>
        <v>2019</v>
      </c>
      <c r="DR45">
        <f t="shared" si="52"/>
        <v>2019</v>
      </c>
      <c r="DS45">
        <f t="shared" si="52"/>
        <v>2019</v>
      </c>
      <c r="DT45">
        <f t="shared" si="52"/>
        <v>2019</v>
      </c>
      <c r="DU45">
        <f t="shared" si="52"/>
        <v>2019</v>
      </c>
      <c r="DV45">
        <f t="shared" si="52"/>
        <v>2020</v>
      </c>
      <c r="DW45">
        <f t="shared" si="52"/>
        <v>2020</v>
      </c>
      <c r="DX45">
        <f t="shared" si="52"/>
        <v>2020</v>
      </c>
      <c r="DY45">
        <f t="shared" si="52"/>
        <v>2020</v>
      </c>
      <c r="DZ45">
        <f t="shared" si="52"/>
        <v>2020</v>
      </c>
      <c r="EA45">
        <f t="shared" si="52"/>
        <v>2020</v>
      </c>
      <c r="EB45">
        <f t="shared" si="52"/>
        <v>2020</v>
      </c>
      <c r="EC45">
        <f t="shared" ref="EC45:FK45" si="53">YEAR(EC1)</f>
        <v>2020</v>
      </c>
      <c r="ED45">
        <f t="shared" si="53"/>
        <v>2020</v>
      </c>
      <c r="EE45">
        <f t="shared" si="53"/>
        <v>2020</v>
      </c>
      <c r="EF45">
        <f t="shared" si="53"/>
        <v>2020</v>
      </c>
      <c r="EG45">
        <f t="shared" si="53"/>
        <v>2020</v>
      </c>
      <c r="EH45">
        <f t="shared" si="53"/>
        <v>2021</v>
      </c>
      <c r="EI45">
        <f t="shared" si="53"/>
        <v>2021</v>
      </c>
      <c r="EJ45">
        <f t="shared" si="53"/>
        <v>2021</v>
      </c>
      <c r="EK45">
        <f t="shared" si="53"/>
        <v>2021</v>
      </c>
      <c r="EL45">
        <f t="shared" si="53"/>
        <v>2021</v>
      </c>
      <c r="EM45">
        <f t="shared" si="53"/>
        <v>2021</v>
      </c>
      <c r="EN45">
        <f t="shared" si="53"/>
        <v>2021</v>
      </c>
      <c r="EO45">
        <f t="shared" si="53"/>
        <v>2021</v>
      </c>
      <c r="EP45">
        <f t="shared" si="53"/>
        <v>2021</v>
      </c>
      <c r="EQ45">
        <f t="shared" si="53"/>
        <v>2021</v>
      </c>
      <c r="ER45">
        <f t="shared" si="53"/>
        <v>2021</v>
      </c>
      <c r="ES45">
        <f t="shared" si="53"/>
        <v>2021</v>
      </c>
      <c r="ET45">
        <f t="shared" si="53"/>
        <v>2022</v>
      </c>
      <c r="EU45">
        <f t="shared" si="53"/>
        <v>2022</v>
      </c>
      <c r="EV45">
        <f t="shared" si="53"/>
        <v>2022</v>
      </c>
      <c r="EW45">
        <f t="shared" si="53"/>
        <v>2022</v>
      </c>
      <c r="EX45">
        <f t="shared" si="53"/>
        <v>2022</v>
      </c>
      <c r="EY45">
        <f t="shared" si="53"/>
        <v>2022</v>
      </c>
      <c r="EZ45">
        <f t="shared" si="53"/>
        <v>2022</v>
      </c>
      <c r="FA45">
        <f t="shared" si="53"/>
        <v>2022</v>
      </c>
      <c r="FB45">
        <f t="shared" si="53"/>
        <v>2022</v>
      </c>
      <c r="FC45">
        <f t="shared" si="53"/>
        <v>2022</v>
      </c>
      <c r="FD45">
        <f t="shared" si="53"/>
        <v>2022</v>
      </c>
      <c r="FE45">
        <f t="shared" si="53"/>
        <v>2022</v>
      </c>
      <c r="FF45">
        <f t="shared" si="53"/>
        <v>2023</v>
      </c>
      <c r="FG45">
        <f t="shared" si="53"/>
        <v>2023</v>
      </c>
      <c r="FH45">
        <f t="shared" si="53"/>
        <v>2023</v>
      </c>
      <c r="FI45">
        <f t="shared" si="53"/>
        <v>2023</v>
      </c>
      <c r="FJ45">
        <f t="shared" si="53"/>
        <v>2023</v>
      </c>
      <c r="FK45">
        <f t="shared" si="53"/>
        <v>2023</v>
      </c>
      <c r="FL45">
        <f t="shared" ref="FL45:HW45" si="54">YEAR(FL1)</f>
        <v>2023</v>
      </c>
      <c r="FM45">
        <f t="shared" si="54"/>
        <v>2023</v>
      </c>
      <c r="FN45">
        <f t="shared" si="54"/>
        <v>2023</v>
      </c>
      <c r="FO45">
        <f t="shared" si="54"/>
        <v>2023</v>
      </c>
      <c r="FP45">
        <f t="shared" si="54"/>
        <v>2023</v>
      </c>
      <c r="FQ45">
        <f t="shared" si="54"/>
        <v>2023</v>
      </c>
      <c r="FR45">
        <f t="shared" si="54"/>
        <v>2024</v>
      </c>
      <c r="FS45">
        <f t="shared" si="54"/>
        <v>2024</v>
      </c>
      <c r="FT45">
        <f t="shared" si="54"/>
        <v>2024</v>
      </c>
      <c r="FU45">
        <f t="shared" si="54"/>
        <v>2024</v>
      </c>
      <c r="FV45">
        <f t="shared" si="54"/>
        <v>2024</v>
      </c>
      <c r="FW45">
        <f t="shared" si="54"/>
        <v>2024</v>
      </c>
      <c r="FX45">
        <f t="shared" si="54"/>
        <v>2024</v>
      </c>
      <c r="FY45">
        <f t="shared" si="54"/>
        <v>2024</v>
      </c>
      <c r="FZ45">
        <f t="shared" si="54"/>
        <v>2024</v>
      </c>
      <c r="GA45">
        <f t="shared" si="54"/>
        <v>2024</v>
      </c>
      <c r="GB45">
        <f t="shared" si="54"/>
        <v>2024</v>
      </c>
      <c r="GC45">
        <f t="shared" si="54"/>
        <v>2024</v>
      </c>
      <c r="GD45">
        <f t="shared" si="54"/>
        <v>2025</v>
      </c>
      <c r="GE45">
        <f t="shared" si="54"/>
        <v>2025</v>
      </c>
      <c r="GF45">
        <f t="shared" si="54"/>
        <v>2025</v>
      </c>
      <c r="GG45">
        <f t="shared" si="54"/>
        <v>2025</v>
      </c>
      <c r="GH45">
        <f t="shared" si="54"/>
        <v>2025</v>
      </c>
      <c r="GI45">
        <f t="shared" si="54"/>
        <v>2025</v>
      </c>
      <c r="GJ45">
        <f t="shared" si="54"/>
        <v>2025</v>
      </c>
      <c r="GK45">
        <f t="shared" si="54"/>
        <v>2025</v>
      </c>
      <c r="GL45">
        <f t="shared" si="54"/>
        <v>2025</v>
      </c>
      <c r="GM45">
        <f t="shared" si="54"/>
        <v>2025</v>
      </c>
      <c r="GN45">
        <f t="shared" si="54"/>
        <v>2025</v>
      </c>
      <c r="GO45">
        <f t="shared" si="54"/>
        <v>2025</v>
      </c>
      <c r="GP45">
        <f t="shared" si="54"/>
        <v>2026</v>
      </c>
      <c r="GQ45">
        <f t="shared" si="54"/>
        <v>2026</v>
      </c>
      <c r="GR45">
        <f t="shared" si="54"/>
        <v>2026</v>
      </c>
      <c r="GS45">
        <f t="shared" si="54"/>
        <v>2026</v>
      </c>
      <c r="GT45">
        <f t="shared" si="54"/>
        <v>2026</v>
      </c>
      <c r="GU45">
        <f t="shared" si="54"/>
        <v>2026</v>
      </c>
      <c r="GV45">
        <f t="shared" si="54"/>
        <v>2026</v>
      </c>
      <c r="GW45">
        <f t="shared" si="54"/>
        <v>2026</v>
      </c>
      <c r="GX45">
        <f t="shared" si="54"/>
        <v>2026</v>
      </c>
      <c r="GY45">
        <f t="shared" si="54"/>
        <v>2026</v>
      </c>
      <c r="GZ45">
        <f t="shared" si="54"/>
        <v>2026</v>
      </c>
      <c r="HA45">
        <f t="shared" si="54"/>
        <v>2026</v>
      </c>
      <c r="HB45">
        <f t="shared" si="54"/>
        <v>2027</v>
      </c>
      <c r="HC45">
        <f t="shared" si="54"/>
        <v>2027</v>
      </c>
      <c r="HD45">
        <f t="shared" si="54"/>
        <v>2027</v>
      </c>
      <c r="HE45">
        <f t="shared" si="54"/>
        <v>2027</v>
      </c>
      <c r="HF45">
        <f t="shared" si="54"/>
        <v>2027</v>
      </c>
      <c r="HG45">
        <f t="shared" si="54"/>
        <v>2027</v>
      </c>
      <c r="HH45">
        <f t="shared" si="54"/>
        <v>2027</v>
      </c>
      <c r="HI45">
        <f t="shared" si="54"/>
        <v>2027</v>
      </c>
      <c r="HJ45">
        <f t="shared" si="54"/>
        <v>2027</v>
      </c>
      <c r="HK45">
        <f t="shared" si="54"/>
        <v>2027</v>
      </c>
      <c r="HL45">
        <f t="shared" si="54"/>
        <v>2027</v>
      </c>
      <c r="HM45">
        <f t="shared" si="54"/>
        <v>2027</v>
      </c>
      <c r="HN45">
        <f t="shared" si="54"/>
        <v>2028</v>
      </c>
      <c r="HO45">
        <f t="shared" si="54"/>
        <v>2028</v>
      </c>
      <c r="HP45">
        <f t="shared" si="54"/>
        <v>2028</v>
      </c>
      <c r="HQ45">
        <f t="shared" si="54"/>
        <v>2028</v>
      </c>
      <c r="HR45">
        <f t="shared" si="54"/>
        <v>2028</v>
      </c>
      <c r="HS45">
        <f t="shared" si="54"/>
        <v>2028</v>
      </c>
      <c r="HT45">
        <f t="shared" si="54"/>
        <v>2028</v>
      </c>
      <c r="HU45">
        <f t="shared" si="54"/>
        <v>2028</v>
      </c>
      <c r="HV45">
        <f t="shared" si="54"/>
        <v>2028</v>
      </c>
      <c r="HW45">
        <f t="shared" si="54"/>
        <v>2028</v>
      </c>
    </row>
    <row r="46" spans="2:252" outlineLevel="1" x14ac:dyDescent="0.2">
      <c r="B46" s="1"/>
      <c r="D46">
        <f>MONTH(D1)</f>
        <v>11</v>
      </c>
      <c r="E46">
        <f t="shared" ref="E46:BP46" si="55">MONTH(E1)</f>
        <v>12</v>
      </c>
      <c r="F46">
        <f t="shared" si="55"/>
        <v>1</v>
      </c>
      <c r="G46">
        <f t="shared" si="55"/>
        <v>2</v>
      </c>
      <c r="H46">
        <f t="shared" si="55"/>
        <v>3</v>
      </c>
      <c r="I46">
        <f t="shared" si="55"/>
        <v>4</v>
      </c>
      <c r="J46">
        <f t="shared" si="55"/>
        <v>5</v>
      </c>
      <c r="K46">
        <f t="shared" si="55"/>
        <v>6</v>
      </c>
      <c r="L46">
        <f t="shared" si="55"/>
        <v>7</v>
      </c>
      <c r="M46">
        <f t="shared" si="55"/>
        <v>8</v>
      </c>
      <c r="N46">
        <f t="shared" si="55"/>
        <v>9</v>
      </c>
      <c r="O46">
        <f t="shared" si="55"/>
        <v>10</v>
      </c>
      <c r="P46">
        <f t="shared" si="55"/>
        <v>11</v>
      </c>
      <c r="Q46">
        <f t="shared" si="55"/>
        <v>12</v>
      </c>
      <c r="R46">
        <f t="shared" si="55"/>
        <v>1</v>
      </c>
      <c r="S46">
        <f t="shared" si="55"/>
        <v>2</v>
      </c>
      <c r="T46">
        <f t="shared" si="55"/>
        <v>3</v>
      </c>
      <c r="U46">
        <f t="shared" si="55"/>
        <v>4</v>
      </c>
      <c r="V46">
        <f t="shared" si="55"/>
        <v>5</v>
      </c>
      <c r="W46">
        <f t="shared" si="55"/>
        <v>6</v>
      </c>
      <c r="X46">
        <f t="shared" si="55"/>
        <v>7</v>
      </c>
      <c r="Y46">
        <f t="shared" si="55"/>
        <v>8</v>
      </c>
      <c r="Z46">
        <f t="shared" si="55"/>
        <v>9</v>
      </c>
      <c r="AA46">
        <f t="shared" si="55"/>
        <v>10</v>
      </c>
      <c r="AB46">
        <f t="shared" si="55"/>
        <v>11</v>
      </c>
      <c r="AC46">
        <f t="shared" si="55"/>
        <v>12</v>
      </c>
      <c r="AD46">
        <f t="shared" si="55"/>
        <v>1</v>
      </c>
      <c r="AE46">
        <f t="shared" si="55"/>
        <v>2</v>
      </c>
      <c r="AF46">
        <f t="shared" si="55"/>
        <v>3</v>
      </c>
      <c r="AG46">
        <f t="shared" si="55"/>
        <v>4</v>
      </c>
      <c r="AH46">
        <f t="shared" si="55"/>
        <v>5</v>
      </c>
      <c r="AI46">
        <f t="shared" si="55"/>
        <v>6</v>
      </c>
      <c r="AJ46">
        <f t="shared" si="55"/>
        <v>7</v>
      </c>
      <c r="AK46">
        <f t="shared" si="55"/>
        <v>8</v>
      </c>
      <c r="AL46">
        <f t="shared" si="55"/>
        <v>9</v>
      </c>
      <c r="AM46">
        <f t="shared" si="55"/>
        <v>10</v>
      </c>
      <c r="AN46">
        <f t="shared" si="55"/>
        <v>11</v>
      </c>
      <c r="AO46">
        <f t="shared" si="55"/>
        <v>12</v>
      </c>
      <c r="AP46">
        <f t="shared" si="55"/>
        <v>1</v>
      </c>
      <c r="AQ46">
        <f t="shared" si="55"/>
        <v>2</v>
      </c>
      <c r="AR46">
        <f t="shared" si="55"/>
        <v>3</v>
      </c>
      <c r="AS46">
        <f t="shared" si="55"/>
        <v>4</v>
      </c>
      <c r="AT46">
        <f t="shared" si="55"/>
        <v>5</v>
      </c>
      <c r="AU46">
        <f t="shared" si="55"/>
        <v>6</v>
      </c>
      <c r="AV46">
        <f t="shared" si="55"/>
        <v>7</v>
      </c>
      <c r="AW46">
        <f t="shared" si="55"/>
        <v>8</v>
      </c>
      <c r="AX46">
        <f t="shared" si="55"/>
        <v>9</v>
      </c>
      <c r="AY46">
        <f t="shared" si="55"/>
        <v>10</v>
      </c>
      <c r="AZ46">
        <f t="shared" si="55"/>
        <v>11</v>
      </c>
      <c r="BA46">
        <f t="shared" si="55"/>
        <v>12</v>
      </c>
      <c r="BB46">
        <f t="shared" si="55"/>
        <v>1</v>
      </c>
      <c r="BC46">
        <f t="shared" si="55"/>
        <v>2</v>
      </c>
      <c r="BD46">
        <f t="shared" si="55"/>
        <v>3</v>
      </c>
      <c r="BE46">
        <f t="shared" si="55"/>
        <v>4</v>
      </c>
      <c r="BF46">
        <f t="shared" si="55"/>
        <v>5</v>
      </c>
      <c r="BG46">
        <f t="shared" si="55"/>
        <v>6</v>
      </c>
      <c r="BH46">
        <f t="shared" si="55"/>
        <v>7</v>
      </c>
      <c r="BI46">
        <f t="shared" si="55"/>
        <v>8</v>
      </c>
      <c r="BJ46">
        <f t="shared" si="55"/>
        <v>9</v>
      </c>
      <c r="BK46">
        <f t="shared" si="55"/>
        <v>10</v>
      </c>
      <c r="BL46">
        <f t="shared" si="55"/>
        <v>11</v>
      </c>
      <c r="BM46">
        <f t="shared" si="55"/>
        <v>12</v>
      </c>
      <c r="BN46">
        <f t="shared" si="55"/>
        <v>1</v>
      </c>
      <c r="BO46">
        <f t="shared" si="55"/>
        <v>2</v>
      </c>
      <c r="BP46">
        <f t="shared" si="55"/>
        <v>3</v>
      </c>
      <c r="BQ46">
        <f t="shared" ref="BQ46:EB46" si="56">MONTH(BQ1)</f>
        <v>4</v>
      </c>
      <c r="BR46">
        <f t="shared" si="56"/>
        <v>5</v>
      </c>
      <c r="BS46">
        <f t="shared" si="56"/>
        <v>6</v>
      </c>
      <c r="BT46">
        <f t="shared" si="56"/>
        <v>7</v>
      </c>
      <c r="BU46">
        <f t="shared" si="56"/>
        <v>8</v>
      </c>
      <c r="BV46">
        <f t="shared" si="56"/>
        <v>9</v>
      </c>
      <c r="BW46">
        <f t="shared" si="56"/>
        <v>10</v>
      </c>
      <c r="BX46">
        <f t="shared" si="56"/>
        <v>11</v>
      </c>
      <c r="BY46">
        <f t="shared" si="56"/>
        <v>12</v>
      </c>
      <c r="BZ46">
        <f t="shared" si="56"/>
        <v>1</v>
      </c>
      <c r="CA46">
        <f t="shared" si="56"/>
        <v>2</v>
      </c>
      <c r="CB46">
        <f t="shared" si="56"/>
        <v>3</v>
      </c>
      <c r="CC46">
        <f t="shared" si="56"/>
        <v>4</v>
      </c>
      <c r="CD46">
        <f t="shared" si="56"/>
        <v>5</v>
      </c>
      <c r="CE46">
        <f t="shared" si="56"/>
        <v>6</v>
      </c>
      <c r="CF46">
        <f t="shared" si="56"/>
        <v>7</v>
      </c>
      <c r="CG46">
        <f t="shared" si="56"/>
        <v>8</v>
      </c>
      <c r="CH46">
        <f t="shared" si="56"/>
        <v>9</v>
      </c>
      <c r="CI46">
        <f t="shared" si="56"/>
        <v>10</v>
      </c>
      <c r="CJ46">
        <f t="shared" si="56"/>
        <v>11</v>
      </c>
      <c r="CK46">
        <f t="shared" si="56"/>
        <v>12</v>
      </c>
      <c r="CL46">
        <f t="shared" si="56"/>
        <v>1</v>
      </c>
      <c r="CM46">
        <f t="shared" si="56"/>
        <v>2</v>
      </c>
      <c r="CN46">
        <f t="shared" si="56"/>
        <v>3</v>
      </c>
      <c r="CO46">
        <f t="shared" si="56"/>
        <v>4</v>
      </c>
      <c r="CP46">
        <f t="shared" si="56"/>
        <v>5</v>
      </c>
      <c r="CQ46">
        <f t="shared" si="56"/>
        <v>6</v>
      </c>
      <c r="CR46">
        <f t="shared" si="56"/>
        <v>7</v>
      </c>
      <c r="CS46">
        <f t="shared" si="56"/>
        <v>8</v>
      </c>
      <c r="CT46">
        <f t="shared" si="56"/>
        <v>9</v>
      </c>
      <c r="CU46">
        <f t="shared" si="56"/>
        <v>10</v>
      </c>
      <c r="CV46">
        <f t="shared" si="56"/>
        <v>11</v>
      </c>
      <c r="CW46">
        <f t="shared" si="56"/>
        <v>12</v>
      </c>
      <c r="CX46">
        <f t="shared" si="56"/>
        <v>1</v>
      </c>
      <c r="CY46">
        <f t="shared" si="56"/>
        <v>2</v>
      </c>
      <c r="CZ46">
        <f t="shared" si="56"/>
        <v>3</v>
      </c>
      <c r="DA46">
        <f t="shared" si="56"/>
        <v>4</v>
      </c>
      <c r="DB46">
        <f t="shared" si="56"/>
        <v>5</v>
      </c>
      <c r="DC46">
        <f t="shared" si="56"/>
        <v>6</v>
      </c>
      <c r="DD46">
        <f t="shared" si="56"/>
        <v>7</v>
      </c>
      <c r="DE46">
        <f t="shared" si="56"/>
        <v>8</v>
      </c>
      <c r="DF46">
        <f t="shared" si="56"/>
        <v>9</v>
      </c>
      <c r="DG46">
        <f t="shared" si="56"/>
        <v>10</v>
      </c>
      <c r="DH46">
        <f t="shared" si="56"/>
        <v>11</v>
      </c>
      <c r="DI46">
        <f t="shared" si="56"/>
        <v>12</v>
      </c>
      <c r="DJ46">
        <f t="shared" si="56"/>
        <v>1</v>
      </c>
      <c r="DK46">
        <f t="shared" si="56"/>
        <v>2</v>
      </c>
      <c r="DL46">
        <f t="shared" si="56"/>
        <v>3</v>
      </c>
      <c r="DM46">
        <f t="shared" si="56"/>
        <v>4</v>
      </c>
      <c r="DN46">
        <f t="shared" si="56"/>
        <v>5</v>
      </c>
      <c r="DO46">
        <f t="shared" si="56"/>
        <v>6</v>
      </c>
      <c r="DP46">
        <f t="shared" si="56"/>
        <v>7</v>
      </c>
      <c r="DQ46">
        <f t="shared" si="56"/>
        <v>8</v>
      </c>
      <c r="DR46">
        <f t="shared" si="56"/>
        <v>9</v>
      </c>
      <c r="DS46">
        <f t="shared" si="56"/>
        <v>10</v>
      </c>
      <c r="DT46">
        <f t="shared" si="56"/>
        <v>11</v>
      </c>
      <c r="DU46">
        <f t="shared" si="56"/>
        <v>12</v>
      </c>
      <c r="DV46">
        <f t="shared" si="56"/>
        <v>1</v>
      </c>
      <c r="DW46">
        <f t="shared" si="56"/>
        <v>2</v>
      </c>
      <c r="DX46">
        <f t="shared" si="56"/>
        <v>3</v>
      </c>
      <c r="DY46">
        <f t="shared" si="56"/>
        <v>4</v>
      </c>
      <c r="DZ46">
        <f t="shared" si="56"/>
        <v>5</v>
      </c>
      <c r="EA46">
        <f t="shared" si="56"/>
        <v>6</v>
      </c>
      <c r="EB46">
        <f t="shared" si="56"/>
        <v>7</v>
      </c>
      <c r="EC46">
        <f t="shared" ref="EC46:FK46" si="57">MONTH(EC1)</f>
        <v>8</v>
      </c>
      <c r="ED46">
        <f t="shared" si="57"/>
        <v>9</v>
      </c>
      <c r="EE46">
        <f t="shared" si="57"/>
        <v>10</v>
      </c>
      <c r="EF46">
        <f t="shared" si="57"/>
        <v>11</v>
      </c>
      <c r="EG46">
        <f t="shared" si="57"/>
        <v>12</v>
      </c>
      <c r="EH46">
        <f t="shared" si="57"/>
        <v>1</v>
      </c>
      <c r="EI46">
        <f t="shared" si="57"/>
        <v>2</v>
      </c>
      <c r="EJ46">
        <f t="shared" si="57"/>
        <v>3</v>
      </c>
      <c r="EK46">
        <f t="shared" si="57"/>
        <v>4</v>
      </c>
      <c r="EL46">
        <f t="shared" si="57"/>
        <v>5</v>
      </c>
      <c r="EM46">
        <f t="shared" si="57"/>
        <v>6</v>
      </c>
      <c r="EN46">
        <f t="shared" si="57"/>
        <v>7</v>
      </c>
      <c r="EO46">
        <f t="shared" si="57"/>
        <v>8</v>
      </c>
      <c r="EP46">
        <f t="shared" si="57"/>
        <v>9</v>
      </c>
      <c r="EQ46">
        <f t="shared" si="57"/>
        <v>10</v>
      </c>
      <c r="ER46">
        <f t="shared" si="57"/>
        <v>11</v>
      </c>
      <c r="ES46">
        <f t="shared" si="57"/>
        <v>12</v>
      </c>
      <c r="ET46">
        <f t="shared" si="57"/>
        <v>1</v>
      </c>
      <c r="EU46">
        <f t="shared" si="57"/>
        <v>2</v>
      </c>
      <c r="EV46">
        <f t="shared" si="57"/>
        <v>3</v>
      </c>
      <c r="EW46">
        <f t="shared" si="57"/>
        <v>4</v>
      </c>
      <c r="EX46">
        <f t="shared" si="57"/>
        <v>5</v>
      </c>
      <c r="EY46">
        <f t="shared" si="57"/>
        <v>6</v>
      </c>
      <c r="EZ46">
        <f t="shared" si="57"/>
        <v>7</v>
      </c>
      <c r="FA46">
        <f t="shared" si="57"/>
        <v>8</v>
      </c>
      <c r="FB46">
        <f t="shared" si="57"/>
        <v>9</v>
      </c>
      <c r="FC46">
        <f t="shared" si="57"/>
        <v>10</v>
      </c>
      <c r="FD46">
        <f t="shared" si="57"/>
        <v>11</v>
      </c>
      <c r="FE46">
        <f t="shared" si="57"/>
        <v>12</v>
      </c>
      <c r="FF46">
        <f t="shared" si="57"/>
        <v>1</v>
      </c>
      <c r="FG46">
        <f t="shared" si="57"/>
        <v>2</v>
      </c>
      <c r="FH46">
        <f t="shared" si="57"/>
        <v>3</v>
      </c>
      <c r="FI46">
        <f t="shared" si="57"/>
        <v>4</v>
      </c>
      <c r="FJ46">
        <f t="shared" si="57"/>
        <v>5</v>
      </c>
      <c r="FK46">
        <f t="shared" si="57"/>
        <v>6</v>
      </c>
      <c r="FL46">
        <f t="shared" ref="FL46:HW46" si="58">MONTH(FL1)</f>
        <v>7</v>
      </c>
      <c r="FM46">
        <f t="shared" si="58"/>
        <v>8</v>
      </c>
      <c r="FN46">
        <f t="shared" si="58"/>
        <v>9</v>
      </c>
      <c r="FO46">
        <f t="shared" si="58"/>
        <v>10</v>
      </c>
      <c r="FP46">
        <f t="shared" si="58"/>
        <v>11</v>
      </c>
      <c r="FQ46">
        <f t="shared" si="58"/>
        <v>12</v>
      </c>
      <c r="FR46">
        <f t="shared" si="58"/>
        <v>1</v>
      </c>
      <c r="FS46">
        <f t="shared" si="58"/>
        <v>2</v>
      </c>
      <c r="FT46">
        <f t="shared" si="58"/>
        <v>3</v>
      </c>
      <c r="FU46">
        <f t="shared" si="58"/>
        <v>4</v>
      </c>
      <c r="FV46">
        <f t="shared" si="58"/>
        <v>5</v>
      </c>
      <c r="FW46">
        <f t="shared" si="58"/>
        <v>6</v>
      </c>
      <c r="FX46">
        <f t="shared" si="58"/>
        <v>7</v>
      </c>
      <c r="FY46">
        <f t="shared" si="58"/>
        <v>8</v>
      </c>
      <c r="FZ46">
        <f t="shared" si="58"/>
        <v>9</v>
      </c>
      <c r="GA46">
        <f t="shared" si="58"/>
        <v>10</v>
      </c>
      <c r="GB46">
        <f t="shared" si="58"/>
        <v>11</v>
      </c>
      <c r="GC46">
        <f t="shared" si="58"/>
        <v>12</v>
      </c>
      <c r="GD46">
        <f t="shared" si="58"/>
        <v>1</v>
      </c>
      <c r="GE46">
        <f t="shared" si="58"/>
        <v>2</v>
      </c>
      <c r="GF46">
        <f t="shared" si="58"/>
        <v>3</v>
      </c>
      <c r="GG46">
        <f t="shared" si="58"/>
        <v>4</v>
      </c>
      <c r="GH46">
        <f t="shared" si="58"/>
        <v>5</v>
      </c>
      <c r="GI46">
        <f t="shared" si="58"/>
        <v>6</v>
      </c>
      <c r="GJ46">
        <f t="shared" si="58"/>
        <v>7</v>
      </c>
      <c r="GK46">
        <f t="shared" si="58"/>
        <v>8</v>
      </c>
      <c r="GL46">
        <f t="shared" si="58"/>
        <v>9</v>
      </c>
      <c r="GM46">
        <f t="shared" si="58"/>
        <v>10</v>
      </c>
      <c r="GN46">
        <f t="shared" si="58"/>
        <v>11</v>
      </c>
      <c r="GO46">
        <f t="shared" si="58"/>
        <v>12</v>
      </c>
      <c r="GP46">
        <f t="shared" si="58"/>
        <v>1</v>
      </c>
      <c r="GQ46">
        <f t="shared" si="58"/>
        <v>2</v>
      </c>
      <c r="GR46">
        <f t="shared" si="58"/>
        <v>3</v>
      </c>
      <c r="GS46">
        <f t="shared" si="58"/>
        <v>4</v>
      </c>
      <c r="GT46">
        <f t="shared" si="58"/>
        <v>5</v>
      </c>
      <c r="GU46">
        <f t="shared" si="58"/>
        <v>6</v>
      </c>
      <c r="GV46">
        <f t="shared" si="58"/>
        <v>7</v>
      </c>
      <c r="GW46">
        <f t="shared" si="58"/>
        <v>8</v>
      </c>
      <c r="GX46">
        <f t="shared" si="58"/>
        <v>9</v>
      </c>
      <c r="GY46">
        <f t="shared" si="58"/>
        <v>10</v>
      </c>
      <c r="GZ46">
        <f t="shared" si="58"/>
        <v>11</v>
      </c>
      <c r="HA46">
        <f t="shared" si="58"/>
        <v>12</v>
      </c>
      <c r="HB46">
        <f t="shared" si="58"/>
        <v>1</v>
      </c>
      <c r="HC46">
        <f t="shared" si="58"/>
        <v>2</v>
      </c>
      <c r="HD46">
        <f t="shared" si="58"/>
        <v>3</v>
      </c>
      <c r="HE46">
        <f t="shared" si="58"/>
        <v>4</v>
      </c>
      <c r="HF46">
        <f t="shared" si="58"/>
        <v>5</v>
      </c>
      <c r="HG46">
        <f t="shared" si="58"/>
        <v>6</v>
      </c>
      <c r="HH46">
        <f t="shared" si="58"/>
        <v>7</v>
      </c>
      <c r="HI46">
        <f t="shared" si="58"/>
        <v>8</v>
      </c>
      <c r="HJ46">
        <f t="shared" si="58"/>
        <v>9</v>
      </c>
      <c r="HK46">
        <f t="shared" si="58"/>
        <v>10</v>
      </c>
      <c r="HL46">
        <f t="shared" si="58"/>
        <v>11</v>
      </c>
      <c r="HM46">
        <f t="shared" si="58"/>
        <v>12</v>
      </c>
      <c r="HN46">
        <f t="shared" si="58"/>
        <v>1</v>
      </c>
      <c r="HO46">
        <f t="shared" si="58"/>
        <v>2</v>
      </c>
      <c r="HP46">
        <f t="shared" si="58"/>
        <v>3</v>
      </c>
      <c r="HQ46">
        <f t="shared" si="58"/>
        <v>4</v>
      </c>
      <c r="HR46">
        <f t="shared" si="58"/>
        <v>5</v>
      </c>
      <c r="HS46">
        <f t="shared" si="58"/>
        <v>6</v>
      </c>
      <c r="HT46">
        <f t="shared" si="58"/>
        <v>7</v>
      </c>
      <c r="HU46">
        <f t="shared" si="58"/>
        <v>8</v>
      </c>
      <c r="HV46">
        <f t="shared" si="58"/>
        <v>9</v>
      </c>
      <c r="HW46">
        <f t="shared" si="58"/>
        <v>10</v>
      </c>
    </row>
    <row r="47" spans="2:252" outlineLevel="1" x14ac:dyDescent="0.2">
      <c r="B47" s="1"/>
      <c r="D47" s="8" t="str">
        <f>D45&amp;D46</f>
        <v>200911</v>
      </c>
      <c r="E47" s="8" t="str">
        <f t="shared" ref="E47:BP47" si="59">E45&amp;E46</f>
        <v>200912</v>
      </c>
      <c r="F47" s="8" t="str">
        <f t="shared" si="59"/>
        <v>20101</v>
      </c>
      <c r="G47" s="8" t="str">
        <f t="shared" si="59"/>
        <v>20102</v>
      </c>
      <c r="H47" s="8" t="str">
        <f t="shared" si="59"/>
        <v>20103</v>
      </c>
      <c r="I47" s="8" t="str">
        <f t="shared" si="59"/>
        <v>20104</v>
      </c>
      <c r="J47" s="8" t="str">
        <f t="shared" si="59"/>
        <v>20105</v>
      </c>
      <c r="K47" s="8" t="str">
        <f t="shared" si="59"/>
        <v>20106</v>
      </c>
      <c r="L47" s="8" t="str">
        <f t="shared" si="59"/>
        <v>20107</v>
      </c>
      <c r="M47" s="8" t="str">
        <f t="shared" si="59"/>
        <v>20108</v>
      </c>
      <c r="N47" s="8" t="str">
        <f t="shared" si="59"/>
        <v>20109</v>
      </c>
      <c r="O47" s="8" t="str">
        <f t="shared" si="59"/>
        <v>200910</v>
      </c>
      <c r="P47" s="8" t="str">
        <f t="shared" si="59"/>
        <v>201011</v>
      </c>
      <c r="Q47" s="8" t="str">
        <f t="shared" si="59"/>
        <v>201012</v>
      </c>
      <c r="R47" s="8" t="str">
        <f t="shared" si="59"/>
        <v>20111</v>
      </c>
      <c r="S47" s="8" t="str">
        <f t="shared" si="59"/>
        <v>20112</v>
      </c>
      <c r="T47" s="8" t="str">
        <f t="shared" si="59"/>
        <v>20113</v>
      </c>
      <c r="U47" s="8" t="str">
        <f t="shared" si="59"/>
        <v>20114</v>
      </c>
      <c r="V47" s="8" t="str">
        <f t="shared" si="59"/>
        <v>20115</v>
      </c>
      <c r="W47" s="8" t="str">
        <f t="shared" si="59"/>
        <v>20116</v>
      </c>
      <c r="X47" s="8" t="str">
        <f t="shared" si="59"/>
        <v>20117</v>
      </c>
      <c r="Y47" s="8" t="str">
        <f t="shared" si="59"/>
        <v>20118</v>
      </c>
      <c r="Z47" s="8" t="str">
        <f t="shared" si="59"/>
        <v>20119</v>
      </c>
      <c r="AA47" s="8" t="str">
        <f t="shared" si="59"/>
        <v>201110</v>
      </c>
      <c r="AB47" s="8" t="str">
        <f t="shared" si="59"/>
        <v>201111</v>
      </c>
      <c r="AC47" s="8" t="str">
        <f t="shared" si="59"/>
        <v>201112</v>
      </c>
      <c r="AD47" s="8" t="str">
        <f t="shared" si="59"/>
        <v>20121</v>
      </c>
      <c r="AE47" s="8" t="str">
        <f t="shared" si="59"/>
        <v>20122</v>
      </c>
      <c r="AF47" s="8" t="str">
        <f t="shared" si="59"/>
        <v>20123</v>
      </c>
      <c r="AG47" s="8" t="str">
        <f t="shared" si="59"/>
        <v>20124</v>
      </c>
      <c r="AH47" s="8" t="str">
        <f t="shared" si="59"/>
        <v>20125</v>
      </c>
      <c r="AI47" s="8" t="str">
        <f t="shared" si="59"/>
        <v>20126</v>
      </c>
      <c r="AJ47" s="8" t="str">
        <f t="shared" si="59"/>
        <v>20127</v>
      </c>
      <c r="AK47" s="8" t="str">
        <f t="shared" si="59"/>
        <v>20128</v>
      </c>
      <c r="AL47" s="8" t="str">
        <f t="shared" si="59"/>
        <v>20129</v>
      </c>
      <c r="AM47" s="8" t="str">
        <f t="shared" si="59"/>
        <v>201210</v>
      </c>
      <c r="AN47" s="8" t="str">
        <f t="shared" si="59"/>
        <v>201211</v>
      </c>
      <c r="AO47" s="8" t="str">
        <f t="shared" si="59"/>
        <v>201212</v>
      </c>
      <c r="AP47" s="8" t="str">
        <f t="shared" si="59"/>
        <v>20131</v>
      </c>
      <c r="AQ47" s="8" t="str">
        <f t="shared" si="59"/>
        <v>20132</v>
      </c>
      <c r="AR47" s="8" t="str">
        <f t="shared" si="59"/>
        <v>20133</v>
      </c>
      <c r="AS47" s="8" t="str">
        <f t="shared" si="59"/>
        <v>20134</v>
      </c>
      <c r="AT47" s="8" t="str">
        <f t="shared" si="59"/>
        <v>20135</v>
      </c>
      <c r="AU47" s="8" t="str">
        <f t="shared" si="59"/>
        <v>20136</v>
      </c>
      <c r="AV47" s="8" t="str">
        <f t="shared" si="59"/>
        <v>20137</v>
      </c>
      <c r="AW47" s="8" t="str">
        <f t="shared" si="59"/>
        <v>20138</v>
      </c>
      <c r="AX47" s="8" t="str">
        <f t="shared" si="59"/>
        <v>20139</v>
      </c>
      <c r="AY47" s="8" t="str">
        <f t="shared" si="59"/>
        <v>201310</v>
      </c>
      <c r="AZ47" s="8" t="str">
        <f t="shared" si="59"/>
        <v>201311</v>
      </c>
      <c r="BA47" s="8" t="str">
        <f t="shared" si="59"/>
        <v>201312</v>
      </c>
      <c r="BB47" s="8" t="str">
        <f t="shared" si="59"/>
        <v>20141</v>
      </c>
      <c r="BC47" s="8" t="str">
        <f t="shared" si="59"/>
        <v>20142</v>
      </c>
      <c r="BD47" s="8" t="str">
        <f t="shared" si="59"/>
        <v>20143</v>
      </c>
      <c r="BE47" s="8" t="str">
        <f t="shared" si="59"/>
        <v>20144</v>
      </c>
      <c r="BF47" s="8" t="str">
        <f t="shared" si="59"/>
        <v>20145</v>
      </c>
      <c r="BG47" s="8" t="str">
        <f t="shared" si="59"/>
        <v>20146</v>
      </c>
      <c r="BH47" s="8" t="str">
        <f t="shared" si="59"/>
        <v>20147</v>
      </c>
      <c r="BI47" s="8" t="str">
        <f t="shared" si="59"/>
        <v>20148</v>
      </c>
      <c r="BJ47" s="8" t="str">
        <f t="shared" si="59"/>
        <v>20149</v>
      </c>
      <c r="BK47" s="8" t="str">
        <f t="shared" si="59"/>
        <v>201410</v>
      </c>
      <c r="BL47" s="8" t="str">
        <f t="shared" si="59"/>
        <v>201411</v>
      </c>
      <c r="BM47" s="8" t="str">
        <f t="shared" si="59"/>
        <v>201412</v>
      </c>
      <c r="BN47" s="8" t="str">
        <f t="shared" si="59"/>
        <v>20151</v>
      </c>
      <c r="BO47" s="8" t="str">
        <f t="shared" si="59"/>
        <v>20152</v>
      </c>
      <c r="BP47" s="8" t="str">
        <f t="shared" si="59"/>
        <v>20153</v>
      </c>
      <c r="BQ47" s="8" t="str">
        <f t="shared" ref="BQ47:EB47" si="60">BQ45&amp;BQ46</f>
        <v>20154</v>
      </c>
      <c r="BR47" s="8" t="str">
        <f t="shared" si="60"/>
        <v>20155</v>
      </c>
      <c r="BS47" s="8" t="str">
        <f t="shared" si="60"/>
        <v>20156</v>
      </c>
      <c r="BT47" s="8" t="str">
        <f t="shared" si="60"/>
        <v>20157</v>
      </c>
      <c r="BU47" s="8" t="str">
        <f t="shared" si="60"/>
        <v>20158</v>
      </c>
      <c r="BV47" s="8" t="str">
        <f t="shared" si="60"/>
        <v>20159</v>
      </c>
      <c r="BW47" s="8" t="str">
        <f t="shared" si="60"/>
        <v>201510</v>
      </c>
      <c r="BX47" s="8" t="str">
        <f t="shared" si="60"/>
        <v>201511</v>
      </c>
      <c r="BY47" s="8" t="str">
        <f t="shared" si="60"/>
        <v>201512</v>
      </c>
      <c r="BZ47" s="8" t="str">
        <f t="shared" si="60"/>
        <v>20161</v>
      </c>
      <c r="CA47" s="8" t="str">
        <f t="shared" si="60"/>
        <v>20162</v>
      </c>
      <c r="CB47" s="8" t="str">
        <f t="shared" si="60"/>
        <v>20163</v>
      </c>
      <c r="CC47" s="8" t="str">
        <f t="shared" si="60"/>
        <v>20164</v>
      </c>
      <c r="CD47" s="8" t="str">
        <f t="shared" si="60"/>
        <v>20165</v>
      </c>
      <c r="CE47" s="8" t="str">
        <f t="shared" si="60"/>
        <v>20166</v>
      </c>
      <c r="CF47" s="8" t="str">
        <f t="shared" si="60"/>
        <v>20167</v>
      </c>
      <c r="CG47" s="8" t="str">
        <f t="shared" si="60"/>
        <v>20168</v>
      </c>
      <c r="CH47" s="8" t="str">
        <f t="shared" si="60"/>
        <v>20169</v>
      </c>
      <c r="CI47" s="8" t="str">
        <f t="shared" si="60"/>
        <v>201610</v>
      </c>
      <c r="CJ47" s="8" t="str">
        <f t="shared" si="60"/>
        <v>201611</v>
      </c>
      <c r="CK47" s="8" t="str">
        <f t="shared" si="60"/>
        <v>201612</v>
      </c>
      <c r="CL47" s="8" t="str">
        <f t="shared" si="60"/>
        <v>20171</v>
      </c>
      <c r="CM47" s="8" t="str">
        <f t="shared" si="60"/>
        <v>20172</v>
      </c>
      <c r="CN47" s="8" t="str">
        <f t="shared" si="60"/>
        <v>20173</v>
      </c>
      <c r="CO47" s="8" t="str">
        <f t="shared" si="60"/>
        <v>20174</v>
      </c>
      <c r="CP47" s="8" t="str">
        <f t="shared" si="60"/>
        <v>20175</v>
      </c>
      <c r="CQ47" s="8" t="str">
        <f t="shared" si="60"/>
        <v>20176</v>
      </c>
      <c r="CR47" s="8" t="str">
        <f t="shared" si="60"/>
        <v>20177</v>
      </c>
      <c r="CS47" s="8" t="str">
        <f t="shared" si="60"/>
        <v>20178</v>
      </c>
      <c r="CT47" s="8" t="str">
        <f t="shared" si="60"/>
        <v>20179</v>
      </c>
      <c r="CU47" s="8" t="str">
        <f t="shared" si="60"/>
        <v>201710</v>
      </c>
      <c r="CV47" s="8" t="str">
        <f t="shared" si="60"/>
        <v>201711</v>
      </c>
      <c r="CW47" s="8" t="str">
        <f t="shared" si="60"/>
        <v>201712</v>
      </c>
      <c r="CX47" s="8" t="str">
        <f t="shared" si="60"/>
        <v>20181</v>
      </c>
      <c r="CY47" s="8" t="str">
        <f t="shared" si="60"/>
        <v>20182</v>
      </c>
      <c r="CZ47" s="8" t="str">
        <f t="shared" si="60"/>
        <v>20183</v>
      </c>
      <c r="DA47" s="8" t="str">
        <f t="shared" si="60"/>
        <v>20184</v>
      </c>
      <c r="DB47" s="8" t="str">
        <f t="shared" si="60"/>
        <v>20185</v>
      </c>
      <c r="DC47" s="8" t="str">
        <f t="shared" si="60"/>
        <v>20186</v>
      </c>
      <c r="DD47" s="8" t="str">
        <f t="shared" si="60"/>
        <v>20187</v>
      </c>
      <c r="DE47" s="8" t="str">
        <f t="shared" si="60"/>
        <v>20188</v>
      </c>
      <c r="DF47" s="8" t="str">
        <f t="shared" si="60"/>
        <v>20189</v>
      </c>
      <c r="DG47" s="8" t="str">
        <f t="shared" si="60"/>
        <v>201810</v>
      </c>
      <c r="DH47" s="8" t="str">
        <f t="shared" si="60"/>
        <v>201811</v>
      </c>
      <c r="DI47" s="8" t="str">
        <f t="shared" si="60"/>
        <v>201812</v>
      </c>
      <c r="DJ47" s="8" t="str">
        <f t="shared" si="60"/>
        <v>20191</v>
      </c>
      <c r="DK47" s="8" t="str">
        <f t="shared" si="60"/>
        <v>20192</v>
      </c>
      <c r="DL47" s="8" t="str">
        <f t="shared" si="60"/>
        <v>20193</v>
      </c>
      <c r="DM47" s="8" t="str">
        <f t="shared" si="60"/>
        <v>20194</v>
      </c>
      <c r="DN47" s="8" t="str">
        <f t="shared" si="60"/>
        <v>20195</v>
      </c>
      <c r="DO47" s="8" t="str">
        <f t="shared" si="60"/>
        <v>20196</v>
      </c>
      <c r="DP47" s="8" t="str">
        <f t="shared" si="60"/>
        <v>20197</v>
      </c>
      <c r="DQ47" s="8" t="str">
        <f t="shared" si="60"/>
        <v>20198</v>
      </c>
      <c r="DR47" s="8" t="str">
        <f t="shared" si="60"/>
        <v>20199</v>
      </c>
      <c r="DS47" s="8" t="str">
        <f t="shared" si="60"/>
        <v>201910</v>
      </c>
      <c r="DT47" s="8" t="str">
        <f t="shared" si="60"/>
        <v>201911</v>
      </c>
      <c r="DU47" s="8" t="str">
        <f t="shared" si="60"/>
        <v>201912</v>
      </c>
      <c r="DV47" s="8" t="str">
        <f t="shared" si="60"/>
        <v>20201</v>
      </c>
      <c r="DW47" s="8" t="str">
        <f t="shared" si="60"/>
        <v>20202</v>
      </c>
      <c r="DX47" s="8" t="str">
        <f t="shared" si="60"/>
        <v>20203</v>
      </c>
      <c r="DY47" s="8" t="str">
        <f t="shared" si="60"/>
        <v>20204</v>
      </c>
      <c r="DZ47" s="8" t="str">
        <f t="shared" si="60"/>
        <v>20205</v>
      </c>
      <c r="EA47" s="8" t="str">
        <f t="shared" si="60"/>
        <v>20206</v>
      </c>
      <c r="EB47" s="8" t="str">
        <f t="shared" si="60"/>
        <v>20207</v>
      </c>
      <c r="EC47" s="8" t="str">
        <f t="shared" ref="EC47:FK47" si="61">EC45&amp;EC46</f>
        <v>20208</v>
      </c>
      <c r="ED47" s="8" t="str">
        <f t="shared" si="61"/>
        <v>20209</v>
      </c>
      <c r="EE47" s="8" t="str">
        <f t="shared" si="61"/>
        <v>202010</v>
      </c>
      <c r="EF47" s="8" t="str">
        <f t="shared" si="61"/>
        <v>202011</v>
      </c>
      <c r="EG47" s="8" t="str">
        <f t="shared" si="61"/>
        <v>202012</v>
      </c>
      <c r="EH47" s="8" t="str">
        <f t="shared" si="61"/>
        <v>20211</v>
      </c>
      <c r="EI47" s="8" t="str">
        <f t="shared" si="61"/>
        <v>20212</v>
      </c>
      <c r="EJ47" s="8" t="str">
        <f t="shared" si="61"/>
        <v>20213</v>
      </c>
      <c r="EK47" s="8" t="str">
        <f t="shared" si="61"/>
        <v>20214</v>
      </c>
      <c r="EL47" s="8" t="str">
        <f t="shared" si="61"/>
        <v>20215</v>
      </c>
      <c r="EM47" s="8" t="str">
        <f t="shared" si="61"/>
        <v>20216</v>
      </c>
      <c r="EN47" s="8" t="str">
        <f t="shared" si="61"/>
        <v>20217</v>
      </c>
      <c r="EO47" s="8" t="str">
        <f t="shared" si="61"/>
        <v>20218</v>
      </c>
      <c r="EP47" s="8" t="str">
        <f t="shared" si="61"/>
        <v>20219</v>
      </c>
      <c r="EQ47" s="8" t="str">
        <f t="shared" si="61"/>
        <v>202110</v>
      </c>
      <c r="ER47" s="8" t="str">
        <f t="shared" si="61"/>
        <v>202111</v>
      </c>
      <c r="ES47" s="8" t="str">
        <f t="shared" si="61"/>
        <v>202112</v>
      </c>
      <c r="ET47" s="8" t="str">
        <f t="shared" si="61"/>
        <v>20221</v>
      </c>
      <c r="EU47" s="8" t="str">
        <f t="shared" si="61"/>
        <v>20222</v>
      </c>
      <c r="EV47" s="8" t="str">
        <f t="shared" si="61"/>
        <v>20223</v>
      </c>
      <c r="EW47" s="8" t="str">
        <f t="shared" si="61"/>
        <v>20224</v>
      </c>
      <c r="EX47" s="8" t="str">
        <f t="shared" si="61"/>
        <v>20225</v>
      </c>
      <c r="EY47" s="8" t="str">
        <f t="shared" si="61"/>
        <v>20226</v>
      </c>
      <c r="EZ47" s="8" t="str">
        <f t="shared" si="61"/>
        <v>20227</v>
      </c>
      <c r="FA47" s="8" t="str">
        <f t="shared" si="61"/>
        <v>20228</v>
      </c>
      <c r="FB47" s="8" t="str">
        <f t="shared" si="61"/>
        <v>20229</v>
      </c>
      <c r="FC47" s="8" t="str">
        <f t="shared" si="61"/>
        <v>202210</v>
      </c>
      <c r="FD47" s="8" t="str">
        <f t="shared" si="61"/>
        <v>202211</v>
      </c>
      <c r="FE47" s="8" t="str">
        <f t="shared" si="61"/>
        <v>202212</v>
      </c>
      <c r="FF47" s="8" t="str">
        <f t="shared" si="61"/>
        <v>20231</v>
      </c>
      <c r="FG47" s="8" t="str">
        <f t="shared" si="61"/>
        <v>20232</v>
      </c>
      <c r="FH47" s="8" t="str">
        <f t="shared" si="61"/>
        <v>20233</v>
      </c>
      <c r="FI47" s="8" t="str">
        <f t="shared" si="61"/>
        <v>20234</v>
      </c>
      <c r="FJ47" s="8" t="str">
        <f t="shared" si="61"/>
        <v>20235</v>
      </c>
      <c r="FK47" s="8" t="str">
        <f t="shared" si="61"/>
        <v>20236</v>
      </c>
      <c r="FL47" s="8" t="str">
        <f t="shared" ref="FL47:GQ47" si="62">FL45&amp;FL46</f>
        <v>20237</v>
      </c>
      <c r="FM47" s="8" t="str">
        <f t="shared" si="62"/>
        <v>20238</v>
      </c>
      <c r="FN47" s="8" t="str">
        <f t="shared" si="62"/>
        <v>20239</v>
      </c>
      <c r="FO47" s="8" t="str">
        <f t="shared" si="62"/>
        <v>202310</v>
      </c>
      <c r="FP47" s="8" t="str">
        <f t="shared" si="62"/>
        <v>202311</v>
      </c>
      <c r="FQ47" s="8" t="str">
        <f t="shared" si="62"/>
        <v>202312</v>
      </c>
      <c r="FR47" s="8" t="str">
        <f t="shared" si="62"/>
        <v>20241</v>
      </c>
      <c r="FS47" s="8" t="str">
        <f t="shared" si="62"/>
        <v>20242</v>
      </c>
      <c r="FT47" s="8" t="str">
        <f t="shared" si="62"/>
        <v>20243</v>
      </c>
      <c r="FU47" s="8" t="str">
        <f t="shared" si="62"/>
        <v>20244</v>
      </c>
      <c r="FV47" s="8" t="str">
        <f t="shared" si="62"/>
        <v>20245</v>
      </c>
      <c r="FW47" s="8" t="str">
        <f t="shared" si="62"/>
        <v>20246</v>
      </c>
      <c r="FX47" s="8" t="str">
        <f t="shared" si="62"/>
        <v>20247</v>
      </c>
      <c r="FY47" s="8" t="str">
        <f t="shared" si="62"/>
        <v>20248</v>
      </c>
      <c r="FZ47" s="8" t="str">
        <f t="shared" si="62"/>
        <v>20249</v>
      </c>
      <c r="GA47" s="8" t="str">
        <f t="shared" si="62"/>
        <v>202410</v>
      </c>
      <c r="GB47" s="8" t="str">
        <f t="shared" si="62"/>
        <v>202411</v>
      </c>
      <c r="GC47" s="8" t="str">
        <f t="shared" si="62"/>
        <v>202412</v>
      </c>
      <c r="GD47" s="8" t="str">
        <f t="shared" si="62"/>
        <v>20251</v>
      </c>
      <c r="GE47" s="8" t="str">
        <f t="shared" si="62"/>
        <v>20252</v>
      </c>
      <c r="GF47" s="8" t="str">
        <f t="shared" si="62"/>
        <v>20253</v>
      </c>
      <c r="GG47" s="8" t="str">
        <f t="shared" si="62"/>
        <v>20254</v>
      </c>
      <c r="GH47" s="8" t="str">
        <f t="shared" si="62"/>
        <v>20255</v>
      </c>
      <c r="GI47" s="8" t="str">
        <f t="shared" si="62"/>
        <v>20256</v>
      </c>
      <c r="GJ47" s="8" t="str">
        <f t="shared" si="62"/>
        <v>20257</v>
      </c>
      <c r="GK47" s="8" t="str">
        <f t="shared" si="62"/>
        <v>20258</v>
      </c>
      <c r="GL47" s="8" t="str">
        <f t="shared" si="62"/>
        <v>20259</v>
      </c>
      <c r="GM47" s="8" t="str">
        <f t="shared" si="62"/>
        <v>202510</v>
      </c>
      <c r="GN47" s="8" t="str">
        <f t="shared" si="62"/>
        <v>202511</v>
      </c>
      <c r="GO47" s="8" t="str">
        <f t="shared" si="62"/>
        <v>202512</v>
      </c>
      <c r="GP47" s="8" t="str">
        <f t="shared" si="62"/>
        <v>20261</v>
      </c>
      <c r="GQ47" s="8" t="str">
        <f t="shared" si="62"/>
        <v>20262</v>
      </c>
      <c r="GR47" s="8" t="str">
        <f t="shared" ref="GR47:HW47" si="63">GR45&amp;GR46</f>
        <v>20263</v>
      </c>
      <c r="GS47" s="8" t="str">
        <f t="shared" si="63"/>
        <v>20264</v>
      </c>
      <c r="GT47" s="8" t="str">
        <f t="shared" si="63"/>
        <v>20265</v>
      </c>
      <c r="GU47" s="8" t="str">
        <f t="shared" si="63"/>
        <v>20266</v>
      </c>
      <c r="GV47" s="8" t="str">
        <f t="shared" si="63"/>
        <v>20267</v>
      </c>
      <c r="GW47" s="8" t="str">
        <f t="shared" si="63"/>
        <v>20268</v>
      </c>
      <c r="GX47" s="8" t="str">
        <f t="shared" si="63"/>
        <v>20269</v>
      </c>
      <c r="GY47" s="8" t="str">
        <f t="shared" si="63"/>
        <v>202610</v>
      </c>
      <c r="GZ47" s="8" t="str">
        <f t="shared" si="63"/>
        <v>202611</v>
      </c>
      <c r="HA47" s="8" t="str">
        <f t="shared" si="63"/>
        <v>202612</v>
      </c>
      <c r="HB47" s="8" t="str">
        <f t="shared" si="63"/>
        <v>20271</v>
      </c>
      <c r="HC47" s="8" t="str">
        <f t="shared" si="63"/>
        <v>20272</v>
      </c>
      <c r="HD47" s="8" t="str">
        <f t="shared" si="63"/>
        <v>20273</v>
      </c>
      <c r="HE47" s="8" t="str">
        <f t="shared" si="63"/>
        <v>20274</v>
      </c>
      <c r="HF47" s="8" t="str">
        <f t="shared" si="63"/>
        <v>20275</v>
      </c>
      <c r="HG47" s="8" t="str">
        <f t="shared" si="63"/>
        <v>20276</v>
      </c>
      <c r="HH47" s="8" t="str">
        <f t="shared" si="63"/>
        <v>20277</v>
      </c>
      <c r="HI47" s="8" t="str">
        <f t="shared" si="63"/>
        <v>20278</v>
      </c>
      <c r="HJ47" s="8" t="str">
        <f t="shared" si="63"/>
        <v>20279</v>
      </c>
      <c r="HK47" s="8" t="str">
        <f t="shared" si="63"/>
        <v>202710</v>
      </c>
      <c r="HL47" s="8" t="str">
        <f t="shared" si="63"/>
        <v>202711</v>
      </c>
      <c r="HM47" s="8" t="str">
        <f t="shared" si="63"/>
        <v>202712</v>
      </c>
      <c r="HN47" s="8" t="str">
        <f t="shared" si="63"/>
        <v>20281</v>
      </c>
      <c r="HO47" s="8" t="str">
        <f t="shared" si="63"/>
        <v>20282</v>
      </c>
      <c r="HP47" s="8" t="str">
        <f t="shared" si="63"/>
        <v>20283</v>
      </c>
      <c r="HQ47" s="8" t="str">
        <f t="shared" si="63"/>
        <v>20284</v>
      </c>
      <c r="HR47" s="8" t="str">
        <f t="shared" si="63"/>
        <v>20285</v>
      </c>
      <c r="HS47" s="8" t="str">
        <f t="shared" si="63"/>
        <v>20286</v>
      </c>
      <c r="HT47" s="8" t="str">
        <f t="shared" si="63"/>
        <v>20287</v>
      </c>
      <c r="HU47" s="8" t="str">
        <f t="shared" si="63"/>
        <v>20288</v>
      </c>
      <c r="HV47" s="8" t="str">
        <f t="shared" si="63"/>
        <v>20289</v>
      </c>
      <c r="HW47" s="8" t="str">
        <f t="shared" si="63"/>
        <v>202810</v>
      </c>
      <c r="HX47" s="8"/>
      <c r="HY47" t="str">
        <f>HY1&amp;"12"</f>
        <v>200912</v>
      </c>
      <c r="HZ47" t="str">
        <f t="shared" ref="HZ47:IL47" si="64">HZ1&amp;"12"</f>
        <v>201012</v>
      </c>
      <c r="IA47" t="str">
        <f t="shared" si="64"/>
        <v>201112</v>
      </c>
      <c r="IB47" t="str">
        <f t="shared" si="64"/>
        <v>201212</v>
      </c>
      <c r="IC47" t="str">
        <f t="shared" si="64"/>
        <v>201312</v>
      </c>
      <c r="ID47" t="str">
        <f t="shared" si="64"/>
        <v>201412</v>
      </c>
      <c r="IE47" t="str">
        <f t="shared" si="64"/>
        <v>201512</v>
      </c>
      <c r="IF47" t="str">
        <f t="shared" si="64"/>
        <v>201612</v>
      </c>
      <c r="IG47" t="str">
        <f t="shared" si="64"/>
        <v>201712</v>
      </c>
      <c r="IH47" t="str">
        <f t="shared" si="64"/>
        <v>201812</v>
      </c>
      <c r="II47" t="str">
        <f t="shared" si="64"/>
        <v>201912</v>
      </c>
      <c r="IJ47" t="str">
        <f>IJ1&amp;"12"</f>
        <v>202012</v>
      </c>
      <c r="IK47" t="str">
        <f t="shared" si="64"/>
        <v>202112</v>
      </c>
      <c r="IL47" t="str">
        <f t="shared" si="64"/>
        <v>202212</v>
      </c>
    </row>
    <row r="48" spans="2:252" outlineLevel="1" x14ac:dyDescent="0.2">
      <c r="B48" s="1"/>
      <c r="D48" s="31"/>
      <c r="E48" s="31"/>
      <c r="F48" s="31"/>
      <c r="G48" s="31"/>
      <c r="H48" s="31"/>
      <c r="I48" s="31"/>
      <c r="J48" s="31"/>
      <c r="K48" s="31"/>
      <c r="L48" s="31"/>
      <c r="M48" s="31"/>
      <c r="N48" s="31"/>
      <c r="O48" s="31"/>
    </row>
    <row r="49" spans="1:232" outlineLevel="1" x14ac:dyDescent="0.2">
      <c r="B49" s="1"/>
      <c r="D49" s="8">
        <v>2009</v>
      </c>
      <c r="E49">
        <v>2009</v>
      </c>
      <c r="F49">
        <v>2009</v>
      </c>
      <c r="G49">
        <v>2009</v>
      </c>
      <c r="H49">
        <v>2009</v>
      </c>
      <c r="I49">
        <v>2009</v>
      </c>
      <c r="J49">
        <v>2009</v>
      </c>
      <c r="K49">
        <v>2009</v>
      </c>
      <c r="L49">
        <v>2009</v>
      </c>
      <c r="M49">
        <v>2009</v>
      </c>
      <c r="N49">
        <v>2009</v>
      </c>
      <c r="O49">
        <v>2009</v>
      </c>
      <c r="P49">
        <v>2010</v>
      </c>
      <c r="Q49">
        <v>2010</v>
      </c>
      <c r="R49">
        <v>2010</v>
      </c>
      <c r="S49">
        <v>2010</v>
      </c>
      <c r="T49">
        <v>2010</v>
      </c>
      <c r="U49">
        <v>2010</v>
      </c>
      <c r="V49">
        <v>2010</v>
      </c>
      <c r="W49">
        <v>2010</v>
      </c>
      <c r="X49">
        <v>2010</v>
      </c>
      <c r="Y49">
        <v>2010</v>
      </c>
      <c r="Z49">
        <v>2010</v>
      </c>
      <c r="AA49">
        <v>2010</v>
      </c>
      <c r="AB49">
        <v>2011</v>
      </c>
      <c r="AC49">
        <v>2011</v>
      </c>
      <c r="AD49">
        <v>2011</v>
      </c>
      <c r="AE49">
        <v>2011</v>
      </c>
      <c r="AF49">
        <v>2011</v>
      </c>
      <c r="AG49">
        <v>2011</v>
      </c>
      <c r="AH49">
        <v>2011</v>
      </c>
      <c r="AI49">
        <v>2011</v>
      </c>
      <c r="AJ49">
        <v>2011</v>
      </c>
      <c r="AK49">
        <v>2011</v>
      </c>
      <c r="AL49">
        <v>2011</v>
      </c>
      <c r="AM49">
        <v>2011</v>
      </c>
      <c r="AN49">
        <v>2012</v>
      </c>
      <c r="AO49">
        <v>2012</v>
      </c>
      <c r="AP49">
        <v>2012</v>
      </c>
      <c r="AQ49">
        <v>2012</v>
      </c>
      <c r="AR49">
        <v>2012</v>
      </c>
      <c r="AS49">
        <v>2012</v>
      </c>
      <c r="AT49">
        <v>2012</v>
      </c>
      <c r="AU49">
        <v>2012</v>
      </c>
      <c r="AV49">
        <v>2012</v>
      </c>
      <c r="AW49">
        <v>2012</v>
      </c>
      <c r="AX49">
        <v>2012</v>
      </c>
      <c r="AY49">
        <v>2012</v>
      </c>
      <c r="AZ49">
        <v>2013</v>
      </c>
      <c r="BA49">
        <v>2013</v>
      </c>
      <c r="BB49">
        <v>2013</v>
      </c>
      <c r="BC49">
        <v>2013</v>
      </c>
      <c r="BD49">
        <v>2013</v>
      </c>
      <c r="BE49">
        <v>2013</v>
      </c>
      <c r="BF49">
        <v>2013</v>
      </c>
      <c r="BG49">
        <v>2013</v>
      </c>
      <c r="BH49">
        <v>2013</v>
      </c>
      <c r="BI49">
        <v>2013</v>
      </c>
      <c r="BJ49">
        <v>2013</v>
      </c>
      <c r="BK49">
        <v>2013</v>
      </c>
      <c r="BL49">
        <v>2014</v>
      </c>
      <c r="BM49">
        <v>2014</v>
      </c>
      <c r="BN49">
        <v>2014</v>
      </c>
      <c r="BO49">
        <v>2014</v>
      </c>
      <c r="BP49">
        <v>2014</v>
      </c>
      <c r="BQ49">
        <v>2014</v>
      </c>
      <c r="BR49">
        <v>2014</v>
      </c>
      <c r="BS49">
        <v>2014</v>
      </c>
      <c r="BT49">
        <v>2014</v>
      </c>
      <c r="BU49">
        <v>2014</v>
      </c>
      <c r="BV49">
        <v>2014</v>
      </c>
      <c r="BW49">
        <v>2014</v>
      </c>
      <c r="BX49">
        <v>2015</v>
      </c>
      <c r="BY49">
        <v>2015</v>
      </c>
      <c r="BZ49">
        <v>2015</v>
      </c>
      <c r="CA49">
        <v>2015</v>
      </c>
      <c r="CB49">
        <v>2015</v>
      </c>
      <c r="CC49">
        <v>2015</v>
      </c>
      <c r="CD49">
        <v>2015</v>
      </c>
      <c r="CE49">
        <v>2015</v>
      </c>
      <c r="CF49">
        <v>2015</v>
      </c>
      <c r="CG49">
        <v>2015</v>
      </c>
      <c r="CH49">
        <v>2015</v>
      </c>
      <c r="CI49">
        <v>2015</v>
      </c>
      <c r="CJ49">
        <v>2016</v>
      </c>
      <c r="CK49">
        <v>2016</v>
      </c>
      <c r="CL49">
        <v>2016</v>
      </c>
      <c r="CM49">
        <v>2016</v>
      </c>
      <c r="CN49">
        <v>2016</v>
      </c>
      <c r="CO49">
        <v>2016</v>
      </c>
      <c r="CP49">
        <v>2016</v>
      </c>
      <c r="CQ49">
        <v>2016</v>
      </c>
      <c r="CR49">
        <v>2016</v>
      </c>
      <c r="CS49">
        <v>2016</v>
      </c>
      <c r="CT49">
        <v>2016</v>
      </c>
      <c r="CU49">
        <v>2016</v>
      </c>
      <c r="CV49">
        <v>2017</v>
      </c>
      <c r="CW49">
        <v>2017</v>
      </c>
      <c r="CX49">
        <v>2017</v>
      </c>
      <c r="CY49">
        <v>2017</v>
      </c>
      <c r="CZ49">
        <v>2017</v>
      </c>
      <c r="DA49">
        <v>2017</v>
      </c>
      <c r="DB49">
        <v>2017</v>
      </c>
      <c r="DC49">
        <v>2017</v>
      </c>
      <c r="DD49">
        <v>2017</v>
      </c>
      <c r="DE49">
        <v>2017</v>
      </c>
      <c r="DF49">
        <v>2017</v>
      </c>
      <c r="DG49">
        <v>2017</v>
      </c>
      <c r="DH49">
        <v>2018</v>
      </c>
      <c r="DI49">
        <v>2018</v>
      </c>
      <c r="DJ49">
        <v>2018</v>
      </c>
      <c r="DK49">
        <v>2018</v>
      </c>
      <c r="DL49">
        <v>2018</v>
      </c>
      <c r="DM49">
        <v>2018</v>
      </c>
      <c r="DN49">
        <v>2018</v>
      </c>
      <c r="DO49">
        <v>2018</v>
      </c>
      <c r="DP49">
        <v>2018</v>
      </c>
      <c r="DQ49">
        <v>2018</v>
      </c>
      <c r="DR49">
        <v>2018</v>
      </c>
      <c r="DS49">
        <v>2018</v>
      </c>
      <c r="DT49">
        <v>2019</v>
      </c>
      <c r="DU49">
        <v>2019</v>
      </c>
      <c r="DV49">
        <v>2019</v>
      </c>
      <c r="DW49">
        <v>2019</v>
      </c>
      <c r="DX49">
        <v>2019</v>
      </c>
      <c r="DY49">
        <v>2019</v>
      </c>
      <c r="DZ49">
        <v>2019</v>
      </c>
      <c r="EA49">
        <v>2019</v>
      </c>
      <c r="EB49">
        <v>2019</v>
      </c>
      <c r="EC49">
        <v>2019</v>
      </c>
      <c r="ED49">
        <v>2019</v>
      </c>
      <c r="EE49">
        <v>2019</v>
      </c>
      <c r="EF49">
        <v>2020</v>
      </c>
      <c r="EG49">
        <v>2020</v>
      </c>
      <c r="EH49">
        <v>2020</v>
      </c>
      <c r="EI49">
        <v>2020</v>
      </c>
      <c r="EJ49">
        <v>2020</v>
      </c>
      <c r="EK49">
        <v>2020</v>
      </c>
      <c r="EL49">
        <v>2020</v>
      </c>
      <c r="EM49">
        <v>2020</v>
      </c>
      <c r="EN49">
        <v>2020</v>
      </c>
      <c r="EO49">
        <v>2020</v>
      </c>
      <c r="EP49">
        <v>2020</v>
      </c>
      <c r="EQ49">
        <v>2020</v>
      </c>
      <c r="ER49">
        <v>2021</v>
      </c>
      <c r="ES49">
        <v>2021</v>
      </c>
      <c r="ET49">
        <v>2021</v>
      </c>
      <c r="EU49">
        <v>2021</v>
      </c>
      <c r="EV49">
        <v>2021</v>
      </c>
      <c r="EW49">
        <v>2021</v>
      </c>
      <c r="EX49">
        <v>2021</v>
      </c>
      <c r="EY49">
        <v>2021</v>
      </c>
      <c r="EZ49">
        <v>2021</v>
      </c>
      <c r="FA49">
        <v>2021</v>
      </c>
      <c r="FB49">
        <v>2021</v>
      </c>
      <c r="FC49">
        <v>2021</v>
      </c>
      <c r="FD49">
        <v>2022</v>
      </c>
      <c r="FE49">
        <v>2022</v>
      </c>
      <c r="FF49">
        <v>2022</v>
      </c>
      <c r="FG49">
        <v>2022</v>
      </c>
      <c r="FH49">
        <v>2022</v>
      </c>
      <c r="FI49">
        <v>2022</v>
      </c>
      <c r="FJ49">
        <v>2022</v>
      </c>
      <c r="FK49">
        <v>2022</v>
      </c>
      <c r="FL49">
        <v>2023</v>
      </c>
      <c r="FM49">
        <v>2024</v>
      </c>
      <c r="FN49">
        <v>2025</v>
      </c>
      <c r="FO49">
        <v>2026</v>
      </c>
      <c r="FP49">
        <v>2027</v>
      </c>
      <c r="FQ49">
        <v>2028</v>
      </c>
      <c r="FR49">
        <v>2029</v>
      </c>
      <c r="FS49">
        <v>2030</v>
      </c>
      <c r="FT49">
        <v>2031</v>
      </c>
      <c r="FU49">
        <v>2032</v>
      </c>
      <c r="FV49">
        <v>2033</v>
      </c>
      <c r="FW49">
        <v>2034</v>
      </c>
      <c r="FX49">
        <v>2035</v>
      </c>
      <c r="FY49">
        <v>2036</v>
      </c>
      <c r="FZ49">
        <v>2037</v>
      </c>
      <c r="GA49">
        <v>2038</v>
      </c>
      <c r="GB49">
        <v>2039</v>
      </c>
      <c r="GC49">
        <v>2040</v>
      </c>
      <c r="GD49">
        <v>2041</v>
      </c>
      <c r="GE49">
        <v>2042</v>
      </c>
      <c r="GF49">
        <v>2043</v>
      </c>
      <c r="GG49">
        <v>2044</v>
      </c>
      <c r="GH49">
        <v>2045</v>
      </c>
      <c r="GI49">
        <v>2046</v>
      </c>
      <c r="GJ49">
        <v>2047</v>
      </c>
      <c r="GK49">
        <v>2048</v>
      </c>
      <c r="GL49">
        <v>2049</v>
      </c>
      <c r="GM49">
        <v>2050</v>
      </c>
      <c r="GN49">
        <v>2051</v>
      </c>
      <c r="GO49">
        <v>2052</v>
      </c>
      <c r="GP49">
        <v>2053</v>
      </c>
      <c r="GQ49">
        <v>2054</v>
      </c>
      <c r="GR49">
        <v>2055</v>
      </c>
      <c r="GS49">
        <v>2056</v>
      </c>
      <c r="GT49">
        <v>2057</v>
      </c>
      <c r="GU49">
        <v>2058</v>
      </c>
      <c r="GV49">
        <v>2059</v>
      </c>
      <c r="GW49">
        <v>2060</v>
      </c>
      <c r="GX49">
        <v>2061</v>
      </c>
      <c r="GY49">
        <v>2062</v>
      </c>
      <c r="GZ49">
        <v>2063</v>
      </c>
      <c r="HA49">
        <v>2064</v>
      </c>
      <c r="HB49">
        <v>2065</v>
      </c>
      <c r="HC49">
        <v>2066</v>
      </c>
      <c r="HD49">
        <v>2067</v>
      </c>
      <c r="HE49">
        <v>2068</v>
      </c>
      <c r="HF49">
        <v>2069</v>
      </c>
      <c r="HG49">
        <v>2070</v>
      </c>
      <c r="HH49">
        <v>2071</v>
      </c>
      <c r="HI49">
        <v>2072</v>
      </c>
      <c r="HJ49">
        <v>2073</v>
      </c>
      <c r="HK49">
        <v>2074</v>
      </c>
      <c r="HL49">
        <v>2075</v>
      </c>
      <c r="HM49">
        <v>2076</v>
      </c>
      <c r="HN49">
        <v>2077</v>
      </c>
      <c r="HO49">
        <v>2078</v>
      </c>
      <c r="HP49">
        <v>2079</v>
      </c>
      <c r="HQ49">
        <v>2080</v>
      </c>
      <c r="HR49">
        <v>2081</v>
      </c>
      <c r="HS49">
        <v>2082</v>
      </c>
      <c r="HT49">
        <v>2083</v>
      </c>
      <c r="HU49">
        <v>2084</v>
      </c>
      <c r="HV49">
        <v>2085</v>
      </c>
      <c r="HW49">
        <v>2086</v>
      </c>
    </row>
    <row r="50" spans="1:232" outlineLevel="1" x14ac:dyDescent="0.2">
      <c r="B50" s="1"/>
    </row>
    <row r="51" spans="1:232" outlineLevel="1" x14ac:dyDescent="0.2">
      <c r="B51" s="1"/>
      <c r="C51" s="8"/>
      <c r="D51" s="8"/>
      <c r="E51" s="8"/>
      <c r="F51" s="8"/>
      <c r="G51" s="8"/>
      <c r="H51" s="8"/>
      <c r="I51" s="8"/>
      <c r="J51" s="8"/>
      <c r="K51" s="8"/>
      <c r="L51" s="8"/>
      <c r="M51" s="8"/>
      <c r="N51" s="8"/>
      <c r="O51" s="8"/>
      <c r="P51" s="8"/>
      <c r="Q51" s="8"/>
    </row>
    <row r="52" spans="1:232" x14ac:dyDescent="0.2">
      <c r="B52" s="1"/>
    </row>
    <row r="53" spans="1:232" x14ac:dyDescent="0.2">
      <c r="B53" s="1"/>
    </row>
    <row r="54" spans="1:232" x14ac:dyDescent="0.2">
      <c r="B54" s="1"/>
    </row>
    <row r="55" spans="1:232" x14ac:dyDescent="0.2">
      <c r="B55" s="1"/>
    </row>
    <row r="56" spans="1:232" x14ac:dyDescent="0.2">
      <c r="A56" s="9"/>
    </row>
    <row r="58" spans="1:232" x14ac:dyDescent="0.2">
      <c r="C58" s="21"/>
      <c r="D58" s="21"/>
    </row>
    <row r="60" spans="1:232" x14ac:dyDescent="0.2">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row>
    <row r="61" spans="1:232" x14ac:dyDescent="0.2">
      <c r="A61" s="9"/>
      <c r="B61" s="8"/>
      <c r="C61" s="11"/>
      <c r="D61" s="11"/>
      <c r="G61" s="4"/>
      <c r="H61" s="4"/>
      <c r="I61" s="4"/>
    </row>
    <row r="62" spans="1:232" x14ac:dyDescent="0.2">
      <c r="A62" s="9"/>
      <c r="B62" s="8"/>
      <c r="D62" s="4"/>
      <c r="E62" s="4"/>
      <c r="F62" s="4"/>
      <c r="G62" s="4"/>
      <c r="H62" s="4"/>
      <c r="I62" s="4"/>
    </row>
    <row r="63" spans="1:232" x14ac:dyDescent="0.2">
      <c r="A63" s="9"/>
      <c r="B63" s="8"/>
      <c r="E63" s="8"/>
    </row>
    <row r="64" spans="1:232" x14ac:dyDescent="0.2">
      <c r="A64" s="9"/>
      <c r="B64" s="8"/>
      <c r="F64" s="8"/>
    </row>
    <row r="65" spans="1:23" x14ac:dyDescent="0.2">
      <c r="A65" s="9"/>
      <c r="B65" s="8"/>
      <c r="G65" s="8"/>
    </row>
    <row r="66" spans="1:23" x14ac:dyDescent="0.2">
      <c r="A66" s="9"/>
      <c r="B66" s="8"/>
    </row>
    <row r="67" spans="1:23" x14ac:dyDescent="0.2">
      <c r="A67" s="9"/>
      <c r="B67" s="8"/>
    </row>
    <row r="68" spans="1:23" x14ac:dyDescent="0.2">
      <c r="A68" s="9"/>
      <c r="B68" s="8"/>
    </row>
    <row r="69" spans="1:23" x14ac:dyDescent="0.2">
      <c r="A69" s="9"/>
      <c r="B69" s="8"/>
    </row>
    <row r="70" spans="1:23" x14ac:dyDescent="0.2">
      <c r="A70" s="9"/>
      <c r="B70" s="8"/>
    </row>
    <row r="71" spans="1:23" x14ac:dyDescent="0.2">
      <c r="A71" s="9"/>
      <c r="B71" s="8"/>
    </row>
    <row r="72" spans="1:23" x14ac:dyDescent="0.2">
      <c r="A72" s="9"/>
      <c r="B72" s="8"/>
    </row>
    <row r="73" spans="1:23" x14ac:dyDescent="0.2">
      <c r="A73" s="9"/>
      <c r="B73" s="8"/>
    </row>
    <row r="75" spans="1:23" x14ac:dyDescent="0.2">
      <c r="A75" s="12"/>
      <c r="B75" s="8"/>
      <c r="C75" s="11"/>
      <c r="D75" s="11"/>
      <c r="E75" s="11"/>
      <c r="F75" s="11"/>
      <c r="G75" s="11"/>
      <c r="H75" s="11"/>
      <c r="I75" s="11"/>
      <c r="J75" s="11"/>
      <c r="K75" s="11"/>
      <c r="L75" s="11"/>
      <c r="M75" s="11"/>
      <c r="N75" s="11"/>
      <c r="O75" s="11"/>
      <c r="P75" s="11"/>
      <c r="Q75" s="11"/>
      <c r="R75" s="11"/>
      <c r="S75" s="11"/>
      <c r="T75" s="11"/>
      <c r="U75" s="11"/>
      <c r="V75" s="11"/>
      <c r="W75" s="11"/>
    </row>
    <row r="77" spans="1:23" x14ac:dyDescent="0.2">
      <c r="A77" s="9"/>
    </row>
    <row r="78" spans="1:23" x14ac:dyDescent="0.2">
      <c r="C78" s="10"/>
      <c r="D78" s="10"/>
      <c r="E78" s="10"/>
      <c r="F78" s="10"/>
      <c r="G78" s="10"/>
      <c r="H78" s="10"/>
      <c r="I78" s="10"/>
      <c r="J78" s="10"/>
      <c r="K78" s="10"/>
      <c r="L78" s="10"/>
      <c r="M78" s="10"/>
      <c r="N78" s="10"/>
      <c r="O78" s="10"/>
      <c r="P78" s="10"/>
      <c r="Q78" s="10"/>
      <c r="R78" s="10"/>
      <c r="S78" s="10"/>
      <c r="T78" s="10"/>
      <c r="U78" s="10"/>
    </row>
    <row r="79" spans="1:23" x14ac:dyDescent="0.2">
      <c r="B79" s="12"/>
      <c r="C79" s="11"/>
      <c r="D79" s="11"/>
      <c r="E79" s="11"/>
      <c r="F79" s="11"/>
      <c r="G79" s="11"/>
      <c r="H79" s="11"/>
      <c r="I79" s="11"/>
      <c r="J79" s="11"/>
      <c r="K79" s="11"/>
      <c r="L79" s="11"/>
      <c r="M79" s="11"/>
      <c r="N79" s="11"/>
      <c r="O79" s="11"/>
      <c r="P79" s="11"/>
      <c r="Q79" s="11"/>
      <c r="R79" s="11"/>
      <c r="S79" s="11"/>
      <c r="T79" s="11"/>
      <c r="U79" s="11"/>
    </row>
    <row r="80" spans="1:23" ht="15" x14ac:dyDescent="0.35">
      <c r="B80" s="12"/>
      <c r="C80" s="13"/>
      <c r="D80" s="13"/>
      <c r="E80" s="13"/>
      <c r="F80" s="13"/>
      <c r="G80" s="13"/>
      <c r="H80" s="13"/>
      <c r="I80" s="13"/>
      <c r="J80" s="13"/>
      <c r="K80" s="13"/>
      <c r="L80" s="13"/>
      <c r="M80" s="13"/>
      <c r="N80" s="13"/>
      <c r="O80" s="13"/>
      <c r="P80" s="13"/>
      <c r="Q80" s="13"/>
      <c r="R80" s="13"/>
      <c r="S80" s="13"/>
      <c r="T80" s="13"/>
      <c r="U80" s="13"/>
    </row>
    <row r="81" spans="2:21" x14ac:dyDescent="0.2">
      <c r="B81" s="12"/>
      <c r="C81" s="11"/>
      <c r="D81" s="11"/>
      <c r="E81" s="11"/>
      <c r="F81" s="11"/>
      <c r="G81" s="11"/>
      <c r="H81" s="11"/>
      <c r="I81" s="11"/>
      <c r="J81" s="11"/>
      <c r="K81" s="11"/>
      <c r="L81" s="11"/>
      <c r="M81" s="11"/>
      <c r="N81" s="11"/>
      <c r="O81" s="11"/>
      <c r="P81" s="11"/>
      <c r="Q81" s="11"/>
      <c r="R81" s="11"/>
      <c r="S81" s="11"/>
      <c r="T81" s="11"/>
      <c r="U81" s="11"/>
    </row>
    <row r="82" spans="2:21" x14ac:dyDescent="0.2">
      <c r="B82" s="12"/>
    </row>
    <row r="83" spans="2:21" x14ac:dyDescent="0.2">
      <c r="B83" s="12"/>
      <c r="C83" s="6"/>
      <c r="D83" s="6"/>
      <c r="E83" s="6"/>
      <c r="F83" s="6"/>
      <c r="G83" s="6"/>
      <c r="H83" s="6"/>
      <c r="I83" s="6"/>
      <c r="J83" s="6"/>
      <c r="K83" s="6"/>
      <c r="L83" s="6"/>
      <c r="M83" s="6"/>
      <c r="N83" s="6"/>
      <c r="O83" s="6"/>
      <c r="P83" s="6"/>
      <c r="Q83" s="6"/>
      <c r="R83" s="6"/>
      <c r="S83" s="6"/>
      <c r="T83" s="6"/>
      <c r="U83" s="6"/>
    </row>
    <row r="84" spans="2:21" x14ac:dyDescent="0.2">
      <c r="B84" s="12"/>
      <c r="C84" s="8"/>
      <c r="D84" s="8"/>
      <c r="E84" s="8"/>
      <c r="F84" s="8"/>
      <c r="G84" s="8"/>
      <c r="H84" s="8"/>
      <c r="I84" s="8"/>
      <c r="J84" s="8"/>
      <c r="K84" s="8"/>
      <c r="L84" s="8"/>
      <c r="M84" s="8"/>
      <c r="N84" s="8"/>
      <c r="O84" s="8"/>
      <c r="P84" s="8"/>
      <c r="Q84" s="8"/>
      <c r="R84" s="8"/>
      <c r="S84" s="8"/>
      <c r="T84" s="8"/>
      <c r="U84" s="8"/>
    </row>
    <row r="85" spans="2:21" x14ac:dyDescent="0.2">
      <c r="B85" s="12"/>
    </row>
    <row r="86" spans="2:21" x14ac:dyDescent="0.2">
      <c r="B86" s="12"/>
      <c r="C86" s="8"/>
      <c r="D86" s="8"/>
      <c r="E86" s="8"/>
      <c r="F86" s="8"/>
      <c r="G86" s="8"/>
      <c r="H86" s="8"/>
      <c r="I86" s="8"/>
      <c r="J86" s="8"/>
      <c r="K86" s="8"/>
      <c r="L86" s="8"/>
      <c r="M86" s="8"/>
      <c r="N86" s="8"/>
      <c r="O86" s="8"/>
      <c r="P86" s="8"/>
      <c r="Q86" s="8"/>
      <c r="R86" s="8"/>
      <c r="S86" s="8"/>
      <c r="T86" s="8"/>
      <c r="U86" s="8"/>
    </row>
    <row r="87" spans="2:21" x14ac:dyDescent="0.2">
      <c r="B87" s="1"/>
    </row>
    <row r="88" spans="2:21" x14ac:dyDescent="0.2">
      <c r="B88" s="1"/>
    </row>
    <row r="89" spans="2:21" ht="15.75" x14ac:dyDescent="0.25">
      <c r="D89" s="14"/>
    </row>
    <row r="90" spans="2:21" x14ac:dyDescent="0.2">
      <c r="D90" s="15"/>
    </row>
    <row r="91" spans="2:21" ht="15" x14ac:dyDescent="0.2">
      <c r="C91" s="22"/>
      <c r="D91" s="16"/>
      <c r="E91" s="16"/>
      <c r="F91" s="16"/>
      <c r="G91" s="16"/>
      <c r="H91" s="16"/>
    </row>
    <row r="92" spans="2:21" ht="15" x14ac:dyDescent="0.2">
      <c r="D92" s="17"/>
      <c r="E92" s="17"/>
      <c r="F92" s="17"/>
      <c r="G92" s="17"/>
      <c r="H92" s="17"/>
    </row>
    <row r="93" spans="2:21" ht="15" x14ac:dyDescent="0.2">
      <c r="D93" s="17"/>
      <c r="E93" s="17"/>
      <c r="F93" s="17"/>
      <c r="G93" s="17"/>
      <c r="H93" s="17"/>
    </row>
    <row r="94" spans="2:21" ht="15" x14ac:dyDescent="0.2">
      <c r="D94" s="17"/>
      <c r="E94" s="17"/>
      <c r="F94" s="17"/>
      <c r="G94" s="17"/>
      <c r="H94" s="17"/>
    </row>
    <row r="95" spans="2:21" ht="15" x14ac:dyDescent="0.2">
      <c r="D95" s="17"/>
      <c r="E95" s="17"/>
      <c r="F95" s="17"/>
      <c r="G95" s="17"/>
      <c r="H95" s="17"/>
    </row>
    <row r="96" spans="2:21" ht="15" x14ac:dyDescent="0.2">
      <c r="D96" s="17"/>
      <c r="E96" s="18"/>
      <c r="F96" s="17"/>
      <c r="G96" s="17"/>
      <c r="H96" s="17"/>
    </row>
    <row r="97" spans="2:8" ht="15" x14ac:dyDescent="0.2">
      <c r="D97" s="17"/>
      <c r="E97" s="18"/>
      <c r="F97" s="17"/>
      <c r="G97" s="17"/>
      <c r="H97" s="17"/>
    </row>
    <row r="98" spans="2:8" ht="15" x14ac:dyDescent="0.2">
      <c r="D98" s="17"/>
      <c r="E98" s="18"/>
      <c r="F98" s="18"/>
      <c r="G98" s="17"/>
      <c r="H98" s="17"/>
    </row>
    <row r="99" spans="2:8" ht="15" x14ac:dyDescent="0.2">
      <c r="D99" s="17"/>
      <c r="E99" s="18"/>
      <c r="F99" s="18"/>
      <c r="G99" s="17"/>
      <c r="H99" s="17"/>
    </row>
    <row r="100" spans="2:8" ht="15" x14ac:dyDescent="0.2">
      <c r="D100" s="17"/>
      <c r="E100" s="18"/>
      <c r="F100" s="18"/>
      <c r="G100" s="18"/>
      <c r="H100" s="17"/>
    </row>
    <row r="101" spans="2:8" ht="15" x14ac:dyDescent="0.2">
      <c r="D101" s="17"/>
      <c r="E101" s="18"/>
      <c r="F101" s="18"/>
      <c r="G101" s="18"/>
      <c r="H101" s="17"/>
    </row>
    <row r="102" spans="2:8" ht="15" x14ac:dyDescent="0.2">
      <c r="D102" s="17"/>
      <c r="E102" s="18"/>
      <c r="F102" s="18"/>
      <c r="G102" s="18"/>
      <c r="H102" s="17"/>
    </row>
    <row r="103" spans="2:8" x14ac:dyDescent="0.2">
      <c r="B103" s="1"/>
    </row>
    <row r="104" spans="2:8" x14ac:dyDescent="0.2">
      <c r="B104" s="1"/>
    </row>
    <row r="105" spans="2:8" x14ac:dyDescent="0.2">
      <c r="B105" s="1"/>
    </row>
    <row r="120" spans="1:17" x14ac:dyDescent="0.2">
      <c r="A120" s="1"/>
    </row>
    <row r="121" spans="1:17" x14ac:dyDescent="0.2">
      <c r="A121" s="1"/>
    </row>
    <row r="122" spans="1:17" x14ac:dyDescent="0.2">
      <c r="A122" s="1"/>
      <c r="P122" s="8"/>
      <c r="Q122" s="8"/>
    </row>
    <row r="123" spans="1:17" x14ac:dyDescent="0.2">
      <c r="A123" s="1"/>
    </row>
    <row r="124" spans="1:17" x14ac:dyDescent="0.2">
      <c r="A124" s="1"/>
    </row>
    <row r="125" spans="1:17" x14ac:dyDescent="0.2">
      <c r="A125" s="1"/>
    </row>
    <row r="126" spans="1:17" x14ac:dyDescent="0.2">
      <c r="A126" s="1"/>
      <c r="Q126" s="4"/>
    </row>
    <row r="127" spans="1:17" x14ac:dyDescent="0.2">
      <c r="A127" s="1"/>
    </row>
    <row r="128" spans="1:17" x14ac:dyDescent="0.2">
      <c r="A128" s="1"/>
    </row>
    <row r="129" spans="1:2" x14ac:dyDescent="0.2">
      <c r="A129" s="1"/>
    </row>
    <row r="130" spans="1:2" x14ac:dyDescent="0.2">
      <c r="A130" s="1"/>
    </row>
    <row r="131" spans="1:2" x14ac:dyDescent="0.2">
      <c r="B131" s="1"/>
    </row>
    <row r="132" spans="1:2" x14ac:dyDescent="0.2">
      <c r="B132" s="1"/>
    </row>
    <row r="133" spans="1:2" x14ac:dyDescent="0.2">
      <c r="B133" s="1"/>
    </row>
    <row r="134" spans="1:2" x14ac:dyDescent="0.2">
      <c r="B134" s="1"/>
    </row>
    <row r="135" spans="1:2" x14ac:dyDescent="0.2">
      <c r="B135" s="1"/>
    </row>
    <row r="136" spans="1:2" x14ac:dyDescent="0.2">
      <c r="B136" s="1"/>
    </row>
    <row r="137" spans="1:2" x14ac:dyDescent="0.2">
      <c r="B137" s="1"/>
    </row>
    <row r="138" spans="1:2" x14ac:dyDescent="0.2">
      <c r="B138" s="1"/>
    </row>
    <row r="139" spans="1:2" x14ac:dyDescent="0.2">
      <c r="B139" s="1"/>
    </row>
    <row r="140" spans="1:2" x14ac:dyDescent="0.2">
      <c r="B140" s="1"/>
    </row>
    <row r="141" spans="1:2" x14ac:dyDescent="0.2">
      <c r="B141" s="1"/>
    </row>
    <row r="142" spans="1:2" x14ac:dyDescent="0.2">
      <c r="B142" s="1"/>
    </row>
    <row r="143" spans="1:2" x14ac:dyDescent="0.2">
      <c r="B143" s="1"/>
    </row>
    <row r="144" spans="1: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sheetData>
  <customSheetViews>
    <customSheetView guid="{76352FE9-FF82-4643-A06A-7C1C1C8B95E5}" scale="75" fitToPage="1" printArea="1" hiddenRows="1" hiddenColumns="1" showRuler="0">
      <pane xSplit="3" ySplit="8" topLeftCell="D9" activePane="bottomRight" state="frozen"/>
      <selection pane="bottomRight" activeCell="D9" sqref="D9"/>
      <colBreaks count="3" manualBreakCount="3">
        <brk id="18" min="61" max="93" man="1"/>
        <brk id="28" min="61" max="93" man="1"/>
        <brk id="174" min="8" max="57" man="1"/>
      </colBreaks>
      <pageMargins left="0.25" right="0.24" top="1.34" bottom="0.5" header="0.75" footer="0.25"/>
      <pageSetup scale="88" fitToWidth="2" orientation="landscape" r:id="rId1"/>
      <headerFooter alignWithMargins="0">
        <oddHeader>&amp;L&amp;"Arial,Bold"&amp;14Carbon Abatement Program
Electric Income Statement and Balance Sheet&amp;RSchedule SS - 5
Page &amp;P of &amp;N</oddHeader>
      </headerFooter>
    </customSheetView>
    <customSheetView guid="{908D5E16-B5D7-475E-AAA1-34F9C0485A59}" scale="75" fitToPage="1" printArea="1" hiddenRows="1" hiddenColumns="1" showRuler="0">
      <pane xSplit="172" ySplit="37" topLeftCell="FR39" activePane="bottomRight" state="frozen"/>
      <selection pane="bottomRight" activeCell="J16" sqref="J16"/>
      <colBreaks count="3" manualBreakCount="3">
        <brk id="18" min="61" max="93" man="1"/>
        <brk id="28" min="61" max="93" man="1"/>
        <brk id="174" min="8" max="57" man="1"/>
      </colBreaks>
      <pageMargins left="0.25" right="0.24" top="1.34" bottom="0.5" header="0.75" footer="0.25"/>
      <pageSetup fitToWidth="2" orientation="landscape" r:id="rId2"/>
      <headerFooter alignWithMargins="0">
        <oddHeader>&amp;L&amp;"Arial,Bold"&amp;14PSE&amp;G Share of $500M&amp;RSchedule SS - 5 (Revised)
Page &amp;P of &amp;N</oddHeader>
      </headerFooter>
    </customSheetView>
  </customSheetViews>
  <phoneticPr fontId="7" type="noConversion"/>
  <pageMargins left="0.25" right="0.24" top="1.34" bottom="0.5" header="0.75" footer="0.25"/>
  <pageSetup scale="76" fitToWidth="2" orientation="landscape" r:id="rId3"/>
  <headerFooter alignWithMargins="0">
    <oddHeader>&amp;L&amp;"Arial,Bold"&amp;12PSE-G Solar Loan II Program
Income Statement and Balance Sheet&amp;RSchedule  SS-6
Page &amp;P of &amp;N</oddHeader>
  </headerFooter>
  <colBreaks count="2" manualBreakCount="2">
    <brk id="17" min="1" max="33" man="1"/>
    <brk id="27" min="1" max="33" man="1"/>
  </colBreaks>
  <ignoredErrors>
    <ignoredError sqref="D14"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autoPageBreaks="0" fitToPage="1"/>
  </sheetPr>
  <dimension ref="A1:U47"/>
  <sheetViews>
    <sheetView view="pageBreakPreview" zoomScale="75" zoomScaleNormal="75" workbookViewId="0">
      <pane xSplit="5" ySplit="6" topLeftCell="F10" activePane="bottomRight" state="frozen"/>
      <selection activeCell="D13" sqref="D13"/>
      <selection pane="topRight" activeCell="D13" sqref="D13"/>
      <selection pane="bottomLeft" activeCell="D13" sqref="D13"/>
      <selection pane="bottomRight" activeCell="D13" sqref="D13"/>
    </sheetView>
  </sheetViews>
  <sheetFormatPr defaultRowHeight="12.75" x14ac:dyDescent="0.2"/>
  <cols>
    <col min="1" max="1" width="12.85546875" customWidth="1"/>
    <col min="2" max="3" width="11.7109375" customWidth="1"/>
    <col min="4" max="4" width="10.140625" customWidth="1"/>
    <col min="5" max="5" width="11.7109375" bestFit="1" customWidth="1"/>
    <col min="6" max="6" width="12.28515625" bestFit="1" customWidth="1"/>
    <col min="7" max="7" width="11.5703125" customWidth="1"/>
    <col min="8" max="8" width="12.28515625" customWidth="1"/>
    <col min="9" max="9" width="10.7109375" customWidth="1"/>
    <col min="10" max="10" width="12" customWidth="1"/>
    <col min="11" max="11" width="12.5703125" customWidth="1"/>
    <col min="12" max="12" width="11.7109375" customWidth="1"/>
    <col min="13" max="13" width="12.140625" customWidth="1"/>
    <col min="14" max="14" width="11.7109375" customWidth="1"/>
    <col min="15" max="15" width="10.85546875" customWidth="1"/>
    <col min="16" max="16" width="9.7109375" customWidth="1"/>
    <col min="17" max="17" width="9.28515625" customWidth="1"/>
    <col min="18" max="18" width="9.5703125" customWidth="1"/>
    <col min="19" max="19" width="10.42578125" bestFit="1" customWidth="1"/>
    <col min="20" max="20" width="9.28515625" bestFit="1" customWidth="1"/>
  </cols>
  <sheetData>
    <row r="1" spans="1:20" ht="23.25" x14ac:dyDescent="0.35">
      <c r="A1" s="72" t="str">
        <f>WACC!A1</f>
        <v>PSE&amp;G Solar Loan I Program</v>
      </c>
      <c r="B1" s="72"/>
      <c r="C1" s="72"/>
      <c r="I1" s="105"/>
      <c r="T1" s="33" t="s">
        <v>182</v>
      </c>
    </row>
    <row r="2" spans="1:20" ht="20.25" x14ac:dyDescent="0.3">
      <c r="A2" s="72" t="s">
        <v>94</v>
      </c>
      <c r="B2" s="72"/>
      <c r="C2" s="72"/>
    </row>
    <row r="4" spans="1:20" ht="20.25" x14ac:dyDescent="0.3">
      <c r="A4" s="72" t="s">
        <v>136</v>
      </c>
      <c r="B4" s="72"/>
      <c r="C4" s="72"/>
    </row>
    <row r="5" spans="1:20" x14ac:dyDescent="0.2">
      <c r="F5" s="15" t="s">
        <v>95</v>
      </c>
      <c r="G5" s="15" t="s">
        <v>96</v>
      </c>
      <c r="H5" s="15" t="s">
        <v>97</v>
      </c>
      <c r="I5" s="15" t="s">
        <v>98</v>
      </c>
      <c r="J5" s="15" t="s">
        <v>99</v>
      </c>
      <c r="K5" s="15" t="s">
        <v>100</v>
      </c>
      <c r="L5" s="15" t="s">
        <v>101</v>
      </c>
      <c r="M5" s="15" t="s">
        <v>102</v>
      </c>
      <c r="N5" s="15" t="s">
        <v>103</v>
      </c>
      <c r="O5" s="15" t="s">
        <v>104</v>
      </c>
      <c r="P5" s="15" t="s">
        <v>105</v>
      </c>
    </row>
    <row r="6" spans="1:20" s="78" customFormat="1" ht="76.5" x14ac:dyDescent="0.2">
      <c r="F6" s="53" t="s">
        <v>216</v>
      </c>
      <c r="G6" s="53" t="s">
        <v>217</v>
      </c>
      <c r="H6" s="53" t="s">
        <v>106</v>
      </c>
      <c r="I6" s="53" t="s">
        <v>107</v>
      </c>
      <c r="J6" s="53" t="s">
        <v>108</v>
      </c>
      <c r="K6" s="53" t="s">
        <v>109</v>
      </c>
      <c r="L6" s="53" t="s">
        <v>139</v>
      </c>
      <c r="M6" s="53" t="s">
        <v>140</v>
      </c>
      <c r="N6" s="53" t="s">
        <v>214</v>
      </c>
      <c r="O6" s="53" t="s">
        <v>215</v>
      </c>
      <c r="P6" s="53" t="s">
        <v>141</v>
      </c>
    </row>
    <row r="7" spans="1:20" x14ac:dyDescent="0.2">
      <c r="E7">
        <v>2008</v>
      </c>
      <c r="F7" s="129">
        <v>426894</v>
      </c>
      <c r="G7" s="129">
        <v>3736.76</v>
      </c>
      <c r="H7" s="106">
        <f>F7+G7</f>
        <v>430630.76</v>
      </c>
      <c r="I7" s="107">
        <v>0</v>
      </c>
      <c r="J7" s="86">
        <f>-I7*$F$17*1000</f>
        <v>0</v>
      </c>
      <c r="K7" s="106">
        <f>H7</f>
        <v>430630.76</v>
      </c>
    </row>
    <row r="8" spans="1:20" x14ac:dyDescent="0.2">
      <c r="C8" s="7"/>
      <c r="E8" s="33">
        <v>2009</v>
      </c>
      <c r="F8" s="129">
        <v>786314.9188695834</v>
      </c>
      <c r="G8" s="129">
        <v>14781.27</v>
      </c>
      <c r="H8" s="106">
        <f t="shared" ref="H8:H14" si="0">F8+G8+K7</f>
        <v>1231726.9488695834</v>
      </c>
      <c r="I8" s="107">
        <v>0</v>
      </c>
      <c r="J8" s="86">
        <f>-I8*$F$17*1000</f>
        <v>0</v>
      </c>
      <c r="K8" s="86">
        <f>H8+J8</f>
        <v>1231726.9488695834</v>
      </c>
      <c r="L8" s="106">
        <v>899055.64239168493</v>
      </c>
      <c r="M8" s="107">
        <f t="shared" ref="M8:M14" si="1">ROUND(L8/$F$17/1000,6)</f>
        <v>2.0999999999999999E-5</v>
      </c>
      <c r="N8" s="106"/>
      <c r="P8" s="119">
        <f t="shared" ref="P8:P14" si="2">I8+M8+O8</f>
        <v>2.0999999999999999E-5</v>
      </c>
    </row>
    <row r="9" spans="1:20" x14ac:dyDescent="0.2">
      <c r="C9" s="7"/>
      <c r="E9">
        <v>2010</v>
      </c>
      <c r="F9" s="129">
        <v>751671.45443813095</v>
      </c>
      <c r="G9" s="129">
        <v>0</v>
      </c>
      <c r="H9" s="106">
        <f t="shared" si="0"/>
        <v>1983398.4033077145</v>
      </c>
      <c r="I9" s="107">
        <f t="shared" ref="I9:I14" si="3">ROUND(H9/$F$17/1000,6)</f>
        <v>4.6E-5</v>
      </c>
      <c r="J9" s="86">
        <f t="shared" ref="J9:J14" si="4">-H9</f>
        <v>-1983398.4033077145</v>
      </c>
      <c r="K9" s="86">
        <f t="shared" ref="K9:K14" si="5">H9+J9</f>
        <v>0</v>
      </c>
      <c r="L9" s="106">
        <v>1351696.4090707672</v>
      </c>
      <c r="M9" s="107">
        <f t="shared" si="1"/>
        <v>3.1999999999999999E-5</v>
      </c>
      <c r="N9" s="106">
        <f>RateAnalE!B11</f>
        <v>-342173.20840989694</v>
      </c>
      <c r="O9" s="107">
        <f>RateAnalE!C11</f>
        <v>-6.9999999999999999E-6</v>
      </c>
      <c r="P9" s="119">
        <f t="shared" si="2"/>
        <v>7.1000000000000005E-5</v>
      </c>
    </row>
    <row r="10" spans="1:20" x14ac:dyDescent="0.2">
      <c r="C10" s="7"/>
      <c r="E10">
        <f>E9+1</f>
        <v>2011</v>
      </c>
      <c r="F10" s="129">
        <v>600807.54239553493</v>
      </c>
      <c r="G10" s="129">
        <v>0</v>
      </c>
      <c r="H10" s="106">
        <f t="shared" si="0"/>
        <v>600807.54239553493</v>
      </c>
      <c r="I10" s="107">
        <f t="shared" si="3"/>
        <v>1.4E-5</v>
      </c>
      <c r="J10" s="86">
        <f t="shared" si="4"/>
        <v>-600807.54239553493</v>
      </c>
      <c r="K10" s="86">
        <f t="shared" si="5"/>
        <v>0</v>
      </c>
      <c r="L10" s="106">
        <v>1626807.0367488074</v>
      </c>
      <c r="M10" s="107">
        <f t="shared" si="1"/>
        <v>3.8000000000000002E-5</v>
      </c>
      <c r="N10" s="106">
        <f>RateAnalE!B12</f>
        <v>4788503.0572874472</v>
      </c>
      <c r="O10" s="107">
        <f>RateAnalE!C12</f>
        <v>1.12E-4</v>
      </c>
      <c r="P10" s="119">
        <f t="shared" si="2"/>
        <v>1.64E-4</v>
      </c>
    </row>
    <row r="11" spans="1:20" x14ac:dyDescent="0.2">
      <c r="C11" s="7"/>
      <c r="E11">
        <f>E10+1</f>
        <v>2012</v>
      </c>
      <c r="F11" s="129">
        <v>733688.70633379696</v>
      </c>
      <c r="G11" s="129">
        <v>0</v>
      </c>
      <c r="H11" s="106">
        <f t="shared" si="0"/>
        <v>733688.70633379696</v>
      </c>
      <c r="I11" s="107">
        <f t="shared" si="3"/>
        <v>1.7E-5</v>
      </c>
      <c r="J11" s="86">
        <f t="shared" si="4"/>
        <v>-733688.70633379696</v>
      </c>
      <c r="K11" s="86">
        <f t="shared" si="5"/>
        <v>0</v>
      </c>
      <c r="L11" s="106">
        <v>2112073.8376896563</v>
      </c>
      <c r="M11" s="107">
        <f t="shared" si="1"/>
        <v>4.8999999999999998E-5</v>
      </c>
      <c r="N11" s="106">
        <f>RateAnalE!B13</f>
        <v>10143664.690315081</v>
      </c>
      <c r="O11" s="107">
        <f>RateAnalE!C13</f>
        <v>2.3699999999999999E-4</v>
      </c>
      <c r="P11" s="119">
        <f t="shared" si="2"/>
        <v>3.0299999999999999E-4</v>
      </c>
    </row>
    <row r="12" spans="1:20" x14ac:dyDescent="0.2">
      <c r="C12" s="7"/>
      <c r="E12">
        <f>E11+1</f>
        <v>2013</v>
      </c>
      <c r="F12" s="129">
        <v>754752.409970999</v>
      </c>
      <c r="G12" s="129">
        <v>0</v>
      </c>
      <c r="H12" s="106">
        <f t="shared" si="0"/>
        <v>754752.409970999</v>
      </c>
      <c r="I12" s="107">
        <f t="shared" si="3"/>
        <v>1.8E-5</v>
      </c>
      <c r="J12" s="86">
        <f t="shared" si="4"/>
        <v>-754752.409970999</v>
      </c>
      <c r="K12" s="86">
        <f t="shared" si="5"/>
        <v>0</v>
      </c>
      <c r="L12" s="106">
        <v>2173828.1646079924</v>
      </c>
      <c r="M12" s="107">
        <f t="shared" si="1"/>
        <v>5.1E-5</v>
      </c>
      <c r="N12" s="106">
        <f>RateAnalE!B14</f>
        <v>9445803.1694553923</v>
      </c>
      <c r="O12" s="107">
        <f>RateAnalE!C14</f>
        <v>2.2100000000000001E-4</v>
      </c>
      <c r="P12" s="119">
        <f t="shared" si="2"/>
        <v>2.9E-4</v>
      </c>
    </row>
    <row r="13" spans="1:20" x14ac:dyDescent="0.2">
      <c r="C13" s="7"/>
      <c r="E13">
        <f>E12+1</f>
        <v>2014</v>
      </c>
      <c r="F13" s="129">
        <v>731737.57485766511</v>
      </c>
      <c r="G13" s="129">
        <v>0</v>
      </c>
      <c r="H13" s="106">
        <f t="shared" si="0"/>
        <v>731737.57485766511</v>
      </c>
      <c r="I13" s="107">
        <f t="shared" si="3"/>
        <v>1.7E-5</v>
      </c>
      <c r="J13" s="86">
        <f t="shared" si="4"/>
        <v>-731737.57485766511</v>
      </c>
      <c r="K13" s="86">
        <f t="shared" si="5"/>
        <v>0</v>
      </c>
      <c r="L13" s="106">
        <v>2150084.9885600819</v>
      </c>
      <c r="M13" s="107">
        <f t="shared" si="1"/>
        <v>5.0000000000000002E-5</v>
      </c>
      <c r="N13" s="106">
        <f>RateAnalE!B15</f>
        <v>7013900.1107073575</v>
      </c>
      <c r="O13" s="107">
        <f>RateAnalE!C15</f>
        <v>1.64E-4</v>
      </c>
      <c r="P13" s="119">
        <f t="shared" si="2"/>
        <v>2.31E-4</v>
      </c>
    </row>
    <row r="14" spans="1:20" x14ac:dyDescent="0.2">
      <c r="C14" s="7"/>
      <c r="E14">
        <f>E13+1</f>
        <v>2015</v>
      </c>
      <c r="F14" s="129">
        <v>654717.70467642718</v>
      </c>
      <c r="G14" s="129">
        <v>0</v>
      </c>
      <c r="H14" s="106">
        <f t="shared" si="0"/>
        <v>654717.70467642718</v>
      </c>
      <c r="I14" s="107">
        <f t="shared" si="3"/>
        <v>1.5E-5</v>
      </c>
      <c r="J14" s="86">
        <f t="shared" si="4"/>
        <v>-654717.70467642718</v>
      </c>
      <c r="K14" s="86">
        <f t="shared" si="5"/>
        <v>0</v>
      </c>
      <c r="L14" s="106">
        <v>2112181.555991604</v>
      </c>
      <c r="M14" s="107">
        <f t="shared" si="1"/>
        <v>4.8999999999999998E-5</v>
      </c>
      <c r="N14" s="106">
        <f>RateAnalE!B16</f>
        <v>5681788.8540718397</v>
      </c>
      <c r="O14" s="107">
        <f>RateAnalE!C16</f>
        <v>1.3300000000000001E-4</v>
      </c>
      <c r="P14" s="119">
        <f t="shared" si="2"/>
        <v>1.9700000000000002E-4</v>
      </c>
    </row>
    <row r="15" spans="1:20" ht="63.75" x14ac:dyDescent="0.2">
      <c r="F15" s="55" t="s">
        <v>110</v>
      </c>
      <c r="G15" s="55" t="s">
        <v>110</v>
      </c>
      <c r="H15" s="55" t="s">
        <v>111</v>
      </c>
      <c r="I15" s="55" t="s">
        <v>112</v>
      </c>
      <c r="J15" s="108" t="s">
        <v>218</v>
      </c>
      <c r="K15" s="55" t="s">
        <v>113</v>
      </c>
      <c r="L15" s="55" t="s">
        <v>138</v>
      </c>
      <c r="M15" s="55" t="s">
        <v>114</v>
      </c>
      <c r="N15" s="55" t="s">
        <v>137</v>
      </c>
      <c r="O15" s="55" t="s">
        <v>119</v>
      </c>
      <c r="P15" s="55" t="s">
        <v>115</v>
      </c>
    </row>
    <row r="17" spans="1:21" x14ac:dyDescent="0.2">
      <c r="F17" s="106">
        <f>RateAnalE!D5</f>
        <v>42824998.57837864</v>
      </c>
      <c r="G17" t="s">
        <v>120</v>
      </c>
    </row>
    <row r="18" spans="1:21" x14ac:dyDescent="0.2">
      <c r="F18" s="106"/>
    </row>
    <row r="19" spans="1:21" ht="14.25" x14ac:dyDescent="0.2">
      <c r="A19" s="109"/>
      <c r="B19" s="109"/>
      <c r="C19" s="109"/>
      <c r="D19" s="109"/>
      <c r="E19" s="109"/>
      <c r="F19" s="110"/>
      <c r="G19" s="109"/>
      <c r="H19" s="109"/>
      <c r="I19" s="109"/>
      <c r="J19" s="109"/>
      <c r="K19" s="109"/>
      <c r="L19" s="109"/>
      <c r="M19" s="109"/>
      <c r="N19" s="109"/>
      <c r="O19" s="109"/>
      <c r="P19" s="109"/>
      <c r="Q19" s="109"/>
      <c r="R19" s="109"/>
    </row>
    <row r="20" spans="1:21" x14ac:dyDescent="0.2">
      <c r="P20" s="45">
        <v>6960</v>
      </c>
      <c r="Q20" t="s">
        <v>129</v>
      </c>
    </row>
    <row r="21" spans="1:21" ht="20.25" x14ac:dyDescent="0.3">
      <c r="A21" s="72" t="s">
        <v>116</v>
      </c>
      <c r="B21" s="72"/>
      <c r="C21" s="72"/>
      <c r="P21" s="45">
        <v>722</v>
      </c>
      <c r="Q21" t="s">
        <v>130</v>
      </c>
    </row>
    <row r="22" spans="1:21" x14ac:dyDescent="0.2">
      <c r="F22" s="69">
        <v>7.0000000000000007E-2</v>
      </c>
      <c r="G22" t="s">
        <v>63</v>
      </c>
      <c r="P22" s="45">
        <v>509</v>
      </c>
      <c r="Q22" t="s">
        <v>131</v>
      </c>
    </row>
    <row r="23" spans="1:21" x14ac:dyDescent="0.2">
      <c r="F23" s="4"/>
      <c r="P23" s="4"/>
    </row>
    <row r="24" spans="1:21" x14ac:dyDescent="0.2">
      <c r="P24" s="87">
        <v>2.0999999999999999E-5</v>
      </c>
      <c r="Q24" t="s">
        <v>77</v>
      </c>
    </row>
    <row r="25" spans="1:21" x14ac:dyDescent="0.2">
      <c r="B25" s="47">
        <f>A25-1</f>
        <v>-1</v>
      </c>
      <c r="C25" s="47">
        <f>B25-1</f>
        <v>-2</v>
      </c>
      <c r="D25" s="47">
        <f>C25-1</f>
        <v>-3</v>
      </c>
      <c r="E25" s="47">
        <f t="shared" ref="E25:T25" si="6">D25-1</f>
        <v>-4</v>
      </c>
      <c r="F25" s="47">
        <f t="shared" si="6"/>
        <v>-5</v>
      </c>
      <c r="G25" s="47">
        <f t="shared" si="6"/>
        <v>-6</v>
      </c>
      <c r="H25" s="47">
        <f t="shared" si="6"/>
        <v>-7</v>
      </c>
      <c r="I25" s="47">
        <f t="shared" si="6"/>
        <v>-8</v>
      </c>
      <c r="J25" s="47">
        <f t="shared" si="6"/>
        <v>-9</v>
      </c>
      <c r="K25" s="47">
        <f t="shared" si="6"/>
        <v>-10</v>
      </c>
      <c r="L25" s="47">
        <f t="shared" si="6"/>
        <v>-11</v>
      </c>
      <c r="M25" s="47">
        <f t="shared" si="6"/>
        <v>-12</v>
      </c>
      <c r="N25" s="47">
        <f t="shared" si="6"/>
        <v>-13</v>
      </c>
      <c r="O25" s="47">
        <f t="shared" si="6"/>
        <v>-14</v>
      </c>
      <c r="P25" s="47">
        <f t="shared" si="6"/>
        <v>-15</v>
      </c>
      <c r="Q25" s="47">
        <f t="shared" si="6"/>
        <v>-16</v>
      </c>
      <c r="R25" s="47">
        <f t="shared" si="6"/>
        <v>-17</v>
      </c>
      <c r="S25" s="47">
        <f t="shared" si="6"/>
        <v>-18</v>
      </c>
      <c r="T25" s="47">
        <f t="shared" si="6"/>
        <v>-19</v>
      </c>
      <c r="U25" s="47"/>
    </row>
    <row r="26" spans="1:21" ht="14.25" x14ac:dyDescent="0.2">
      <c r="D26" s="47"/>
      <c r="E26" s="111"/>
      <c r="F26" s="359" t="s">
        <v>68</v>
      </c>
      <c r="G26" s="359"/>
      <c r="H26" s="359"/>
      <c r="I26" s="359"/>
      <c r="J26" s="359"/>
      <c r="K26" s="359"/>
      <c r="L26" s="359"/>
      <c r="M26" s="359"/>
      <c r="N26" s="359"/>
      <c r="O26" s="360"/>
      <c r="P26" s="88" t="s">
        <v>128</v>
      </c>
      <c r="Q26" s="89"/>
      <c r="R26" s="90"/>
    </row>
    <row r="27" spans="1:21" ht="76.5" x14ac:dyDescent="0.2">
      <c r="B27" s="53" t="s">
        <v>124</v>
      </c>
      <c r="C27" s="53" t="s">
        <v>125</v>
      </c>
      <c r="D27" s="53" t="s">
        <v>141</v>
      </c>
      <c r="E27" s="112" t="s">
        <v>143</v>
      </c>
      <c r="F27" s="53" t="s">
        <v>54</v>
      </c>
      <c r="G27" s="53" t="s">
        <v>55</v>
      </c>
      <c r="H27" s="53" t="s">
        <v>56</v>
      </c>
      <c r="I27" s="53" t="s">
        <v>57</v>
      </c>
      <c r="J27" s="53" t="s">
        <v>65</v>
      </c>
      <c r="K27" s="53" t="s">
        <v>66</v>
      </c>
      <c r="L27" s="53" t="s">
        <v>58</v>
      </c>
      <c r="M27" s="53" t="s">
        <v>59</v>
      </c>
      <c r="N27" s="53" t="s">
        <v>60</v>
      </c>
      <c r="O27" s="91" t="s">
        <v>61</v>
      </c>
      <c r="P27" s="99" t="s">
        <v>78</v>
      </c>
      <c r="Q27" s="53" t="s">
        <v>79</v>
      </c>
      <c r="R27" s="91" t="s">
        <v>80</v>
      </c>
      <c r="S27" s="53" t="s">
        <v>135</v>
      </c>
      <c r="T27" s="53" t="s">
        <v>89</v>
      </c>
    </row>
    <row r="28" spans="1:21" s="78" customFormat="1" ht="19.5" customHeight="1" x14ac:dyDescent="0.2">
      <c r="A28" s="120"/>
      <c r="B28" s="120"/>
      <c r="C28" s="120"/>
      <c r="D28" s="82"/>
      <c r="E28" s="122" t="s">
        <v>121</v>
      </c>
      <c r="F28" s="113">
        <f>RateAnalE!E10-$P$24</f>
        <v>0.18305299999999999</v>
      </c>
      <c r="G28" s="113">
        <f>RateAnalE!F10-$P$24</f>
        <v>0.16106200000000001</v>
      </c>
      <c r="H28" s="113">
        <f>RateAnalE!G10-$P$24</f>
        <v>0.17158800000000002</v>
      </c>
      <c r="I28" s="113">
        <f>RateAnalE!H10-$P$24</f>
        <v>0.176092</v>
      </c>
      <c r="J28" s="113">
        <f>RateAnalE!I10-$P$24</f>
        <v>0.15472</v>
      </c>
      <c r="K28" s="113">
        <f>RateAnalE!J10-$P$24</f>
        <v>0.15759900000000002</v>
      </c>
      <c r="L28" s="113">
        <f>RateAnalE!K10-$P$24</f>
        <v>0.161942</v>
      </c>
      <c r="M28" s="113">
        <f>RateAnalE!L10-$P$24</f>
        <v>0.15294000000000002</v>
      </c>
      <c r="N28" s="113">
        <f>RateAnalE!M10-$P$24</f>
        <v>0.14457200000000001</v>
      </c>
      <c r="O28" s="114">
        <f>RateAnalE!N10-$P$24</f>
        <v>0.13622400000000001</v>
      </c>
      <c r="P28" s="100"/>
      <c r="Q28" s="93"/>
      <c r="R28" s="94">
        <f t="shared" ref="R28:R33" si="7">4*P28+8*Q28</f>
        <v>0</v>
      </c>
      <c r="S28" s="93">
        <f>RateAnalE!S10-RateAnalE!Q10</f>
        <v>1277.92</v>
      </c>
      <c r="T28" s="84"/>
    </row>
    <row r="29" spans="1:21" s="78" customFormat="1" x14ac:dyDescent="0.2">
      <c r="A29" s="104">
        <v>2009</v>
      </c>
      <c r="B29" s="121">
        <f t="shared" ref="B29:B35" si="8">ROUND(I8*(1+$F$22),6)</f>
        <v>0</v>
      </c>
      <c r="C29" s="121">
        <f t="shared" ref="C29:C35" si="9">ROUND((M8+O8)*(1+$F$22),6)</f>
        <v>2.1999999999999999E-5</v>
      </c>
      <c r="D29" s="74">
        <f>P8</f>
        <v>2.0999999999999999E-5</v>
      </c>
      <c r="E29" s="115">
        <f>ROUND(D29*(1+$F$22),6)</f>
        <v>2.1999999999999999E-5</v>
      </c>
      <c r="F29" s="75">
        <f t="shared" ref="F29:O29" si="10">F$28+$E29</f>
        <v>0.18307499999999999</v>
      </c>
      <c r="G29" s="75">
        <f t="shared" si="10"/>
        <v>0.161084</v>
      </c>
      <c r="H29" s="75">
        <f t="shared" si="10"/>
        <v>0.17161000000000001</v>
      </c>
      <c r="I29" s="75">
        <f t="shared" si="10"/>
        <v>0.17611399999999999</v>
      </c>
      <c r="J29" s="75">
        <f t="shared" si="10"/>
        <v>0.15474199999999999</v>
      </c>
      <c r="K29" s="75">
        <f t="shared" si="10"/>
        <v>0.15762100000000001</v>
      </c>
      <c r="L29" s="75">
        <f t="shared" si="10"/>
        <v>0.161964</v>
      </c>
      <c r="M29" s="75">
        <f t="shared" si="10"/>
        <v>0.15296200000000001</v>
      </c>
      <c r="N29" s="75">
        <f t="shared" si="10"/>
        <v>0.144594</v>
      </c>
      <c r="O29" s="116">
        <f t="shared" si="10"/>
        <v>0.13624600000000001</v>
      </c>
      <c r="P29" s="44">
        <f t="shared" ref="P29:P35" si="11">ROUND($B29*$P$21,2)+ROUND($C29*$P$21,2)</f>
        <v>0.02</v>
      </c>
      <c r="Q29" s="44">
        <f t="shared" ref="Q29:Q35" si="12">ROUND($B29*$P$22,2)+ROUND($C29*$P$22,2)</f>
        <v>0.01</v>
      </c>
      <c r="R29" s="97">
        <f t="shared" si="7"/>
        <v>0.16</v>
      </c>
      <c r="S29" s="44">
        <f t="shared" ref="S29:S35" si="13">$S$28+$R29</f>
        <v>1278.0800000000002</v>
      </c>
      <c r="T29" s="54">
        <f t="shared" ref="T29:T35" si="14">R29/$S$28</f>
        <v>1.2520345561537499E-4</v>
      </c>
    </row>
    <row r="30" spans="1:21" x14ac:dyDescent="0.2">
      <c r="A30">
        <v>2010</v>
      </c>
      <c r="B30" s="121">
        <f t="shared" si="8"/>
        <v>4.8999999999999998E-5</v>
      </c>
      <c r="C30" s="121">
        <f t="shared" si="9"/>
        <v>2.6999999999999999E-5</v>
      </c>
      <c r="D30" s="74">
        <f t="shared" ref="D30:D35" si="15">P9</f>
        <v>7.1000000000000005E-5</v>
      </c>
      <c r="E30" s="115">
        <f t="shared" ref="E30:E35" si="16">ROUND(D30*(1+$F$22),6)</f>
        <v>7.6000000000000004E-5</v>
      </c>
      <c r="F30" s="75">
        <f t="shared" ref="F30:O35" si="17">F$28+$E30</f>
        <v>0.18312899999999999</v>
      </c>
      <c r="G30" s="75">
        <f t="shared" si="17"/>
        <v>0.161138</v>
      </c>
      <c r="H30" s="75">
        <f t="shared" si="17"/>
        <v>0.17166400000000001</v>
      </c>
      <c r="I30" s="75">
        <f t="shared" si="17"/>
        <v>0.17616799999999999</v>
      </c>
      <c r="J30" s="75">
        <f t="shared" si="17"/>
        <v>0.15479599999999999</v>
      </c>
      <c r="K30" s="75">
        <f t="shared" si="17"/>
        <v>0.15767500000000001</v>
      </c>
      <c r="L30" s="75">
        <f t="shared" si="17"/>
        <v>0.162018</v>
      </c>
      <c r="M30" s="75">
        <f t="shared" si="17"/>
        <v>0.15301600000000001</v>
      </c>
      <c r="N30" s="75">
        <f t="shared" si="17"/>
        <v>0.144648</v>
      </c>
      <c r="O30" s="116">
        <f t="shared" si="17"/>
        <v>0.1363</v>
      </c>
      <c r="P30" s="44">
        <f t="shared" si="11"/>
        <v>0.06</v>
      </c>
      <c r="Q30" s="44">
        <f t="shared" si="12"/>
        <v>0.03</v>
      </c>
      <c r="R30" s="97">
        <f t="shared" si="7"/>
        <v>0.48</v>
      </c>
      <c r="S30" s="44">
        <f t="shared" si="13"/>
        <v>1278.4000000000001</v>
      </c>
      <c r="T30" s="54">
        <f t="shared" si="14"/>
        <v>3.7561036684612489E-4</v>
      </c>
    </row>
    <row r="31" spans="1:21" x14ac:dyDescent="0.2">
      <c r="A31">
        <v>2011</v>
      </c>
      <c r="B31" s="121">
        <f t="shared" si="8"/>
        <v>1.5E-5</v>
      </c>
      <c r="C31" s="121">
        <f t="shared" si="9"/>
        <v>1.6100000000000001E-4</v>
      </c>
      <c r="D31" s="74">
        <f t="shared" si="15"/>
        <v>1.64E-4</v>
      </c>
      <c r="E31" s="115">
        <f t="shared" si="16"/>
        <v>1.75E-4</v>
      </c>
      <c r="F31" s="75">
        <f t="shared" si="17"/>
        <v>0.183228</v>
      </c>
      <c r="G31" s="75">
        <f t="shared" si="17"/>
        <v>0.16123700000000002</v>
      </c>
      <c r="H31" s="75">
        <f t="shared" si="17"/>
        <v>0.17176300000000003</v>
      </c>
      <c r="I31" s="75">
        <f t="shared" si="17"/>
        <v>0.17626700000000001</v>
      </c>
      <c r="J31" s="75">
        <f t="shared" si="17"/>
        <v>0.154895</v>
      </c>
      <c r="K31" s="75">
        <f t="shared" si="17"/>
        <v>0.15777400000000003</v>
      </c>
      <c r="L31" s="75">
        <f t="shared" si="17"/>
        <v>0.16211700000000001</v>
      </c>
      <c r="M31" s="75">
        <f t="shared" si="17"/>
        <v>0.15311500000000003</v>
      </c>
      <c r="N31" s="75">
        <f t="shared" si="17"/>
        <v>0.14474700000000001</v>
      </c>
      <c r="O31" s="116">
        <f t="shared" si="17"/>
        <v>0.13639900000000002</v>
      </c>
      <c r="P31" s="44">
        <f t="shared" si="11"/>
        <v>0.13</v>
      </c>
      <c r="Q31" s="44">
        <f t="shared" si="12"/>
        <v>0.09</v>
      </c>
      <c r="R31" s="97">
        <f t="shared" si="7"/>
        <v>1.24</v>
      </c>
      <c r="S31" s="44">
        <f t="shared" si="13"/>
        <v>1279.1600000000001</v>
      </c>
      <c r="T31" s="54">
        <f t="shared" si="14"/>
        <v>9.7032678101915612E-4</v>
      </c>
    </row>
    <row r="32" spans="1:21" x14ac:dyDescent="0.2">
      <c r="A32">
        <v>2012</v>
      </c>
      <c r="B32" s="121">
        <f t="shared" si="8"/>
        <v>1.8E-5</v>
      </c>
      <c r="C32" s="121">
        <f t="shared" si="9"/>
        <v>3.0600000000000001E-4</v>
      </c>
      <c r="D32" s="74">
        <f t="shared" si="15"/>
        <v>3.0299999999999999E-4</v>
      </c>
      <c r="E32" s="115">
        <f t="shared" si="16"/>
        <v>3.2400000000000001E-4</v>
      </c>
      <c r="F32" s="75">
        <f t="shared" si="17"/>
        <v>0.18337699999999998</v>
      </c>
      <c r="G32" s="75">
        <f t="shared" si="17"/>
        <v>0.161386</v>
      </c>
      <c r="H32" s="75">
        <f t="shared" si="17"/>
        <v>0.17191200000000001</v>
      </c>
      <c r="I32" s="75">
        <f t="shared" si="17"/>
        <v>0.17641599999999999</v>
      </c>
      <c r="J32" s="75">
        <f t="shared" si="17"/>
        <v>0.15504399999999999</v>
      </c>
      <c r="K32" s="75">
        <f t="shared" si="17"/>
        <v>0.15792300000000001</v>
      </c>
      <c r="L32" s="75">
        <f t="shared" si="17"/>
        <v>0.16226599999999999</v>
      </c>
      <c r="M32" s="75">
        <f t="shared" si="17"/>
        <v>0.15326400000000001</v>
      </c>
      <c r="N32" s="75">
        <f t="shared" si="17"/>
        <v>0.144896</v>
      </c>
      <c r="O32" s="116">
        <f t="shared" si="17"/>
        <v>0.136548</v>
      </c>
      <c r="P32" s="44">
        <f t="shared" si="11"/>
        <v>0.23</v>
      </c>
      <c r="Q32" s="44">
        <f t="shared" si="12"/>
        <v>0.17</v>
      </c>
      <c r="R32" s="97">
        <f t="shared" si="7"/>
        <v>2.2800000000000002</v>
      </c>
      <c r="S32" s="44">
        <f t="shared" si="13"/>
        <v>1280.2</v>
      </c>
      <c r="T32" s="54">
        <f t="shared" si="14"/>
        <v>1.7841492425190936E-3</v>
      </c>
    </row>
    <row r="33" spans="1:21" x14ac:dyDescent="0.2">
      <c r="A33">
        <f>A32+1</f>
        <v>2013</v>
      </c>
      <c r="B33" s="121">
        <f t="shared" si="8"/>
        <v>1.9000000000000001E-5</v>
      </c>
      <c r="C33" s="121">
        <f t="shared" si="9"/>
        <v>2.9100000000000003E-4</v>
      </c>
      <c r="D33" s="74">
        <f t="shared" si="15"/>
        <v>2.9E-4</v>
      </c>
      <c r="E33" s="115">
        <f t="shared" si="16"/>
        <v>3.1E-4</v>
      </c>
      <c r="F33" s="75">
        <f t="shared" si="17"/>
        <v>0.183363</v>
      </c>
      <c r="G33" s="75">
        <f t="shared" si="17"/>
        <v>0.16137200000000002</v>
      </c>
      <c r="H33" s="75">
        <f t="shared" si="17"/>
        <v>0.17189800000000002</v>
      </c>
      <c r="I33" s="75">
        <f t="shared" si="17"/>
        <v>0.176402</v>
      </c>
      <c r="J33" s="75">
        <f t="shared" si="17"/>
        <v>0.15503</v>
      </c>
      <c r="K33" s="75">
        <f t="shared" si="17"/>
        <v>0.15790900000000002</v>
      </c>
      <c r="L33" s="75">
        <f t="shared" si="17"/>
        <v>0.16225200000000001</v>
      </c>
      <c r="M33" s="75">
        <f t="shared" si="17"/>
        <v>0.15325000000000003</v>
      </c>
      <c r="N33" s="75">
        <f t="shared" si="17"/>
        <v>0.14488200000000001</v>
      </c>
      <c r="O33" s="116">
        <f t="shared" si="17"/>
        <v>0.13653400000000002</v>
      </c>
      <c r="P33" s="44">
        <f t="shared" si="11"/>
        <v>0.22</v>
      </c>
      <c r="Q33" s="44">
        <f t="shared" si="12"/>
        <v>0.16</v>
      </c>
      <c r="R33" s="97">
        <f t="shared" si="7"/>
        <v>2.16</v>
      </c>
      <c r="S33" s="44">
        <f t="shared" si="13"/>
        <v>1280.0800000000002</v>
      </c>
      <c r="T33" s="54">
        <f t="shared" si="14"/>
        <v>1.6902466508075622E-3</v>
      </c>
    </row>
    <row r="34" spans="1:21" x14ac:dyDescent="0.2">
      <c r="A34">
        <f>A33+1</f>
        <v>2014</v>
      </c>
      <c r="B34" s="121">
        <f t="shared" si="8"/>
        <v>1.8E-5</v>
      </c>
      <c r="C34" s="121">
        <f t="shared" si="9"/>
        <v>2.2900000000000001E-4</v>
      </c>
      <c r="D34" s="74">
        <f t="shared" si="15"/>
        <v>2.31E-4</v>
      </c>
      <c r="E34" s="115">
        <f t="shared" si="16"/>
        <v>2.4699999999999999E-4</v>
      </c>
      <c r="F34" s="75">
        <f t="shared" si="17"/>
        <v>0.18329999999999999</v>
      </c>
      <c r="G34" s="75">
        <f t="shared" si="17"/>
        <v>0.16130900000000001</v>
      </c>
      <c r="H34" s="75">
        <f t="shared" si="17"/>
        <v>0.17183500000000002</v>
      </c>
      <c r="I34" s="75">
        <f t="shared" si="17"/>
        <v>0.176339</v>
      </c>
      <c r="J34" s="75">
        <f t="shared" si="17"/>
        <v>0.15496699999999999</v>
      </c>
      <c r="K34" s="75">
        <f t="shared" si="17"/>
        <v>0.15784600000000001</v>
      </c>
      <c r="L34" s="75">
        <f t="shared" si="17"/>
        <v>0.162189</v>
      </c>
      <c r="M34" s="75">
        <f t="shared" si="17"/>
        <v>0.15318700000000002</v>
      </c>
      <c r="N34" s="75">
        <f t="shared" si="17"/>
        <v>0.144819</v>
      </c>
      <c r="O34" s="116">
        <f t="shared" si="17"/>
        <v>0.13647100000000001</v>
      </c>
      <c r="P34" s="44">
        <f t="shared" si="11"/>
        <v>0.18000000000000002</v>
      </c>
      <c r="Q34" s="44">
        <f t="shared" si="12"/>
        <v>0.13</v>
      </c>
      <c r="R34" s="97">
        <f>4*P34+8*Q34</f>
        <v>1.7600000000000002</v>
      </c>
      <c r="S34" s="44">
        <f t="shared" si="13"/>
        <v>1279.68</v>
      </c>
      <c r="T34" s="54">
        <f t="shared" si="14"/>
        <v>1.377238011769125E-3</v>
      </c>
    </row>
    <row r="35" spans="1:21" x14ac:dyDescent="0.2">
      <c r="A35">
        <f>A34+1</f>
        <v>2015</v>
      </c>
      <c r="B35" s="121">
        <f t="shared" si="8"/>
        <v>1.5999999999999999E-5</v>
      </c>
      <c r="C35" s="121">
        <f t="shared" si="9"/>
        <v>1.95E-4</v>
      </c>
      <c r="D35" s="74">
        <f t="shared" si="15"/>
        <v>1.9700000000000002E-4</v>
      </c>
      <c r="E35" s="115">
        <f t="shared" si="16"/>
        <v>2.1100000000000001E-4</v>
      </c>
      <c r="F35" s="75">
        <f t="shared" si="17"/>
        <v>0.18326399999999998</v>
      </c>
      <c r="G35" s="75">
        <f t="shared" si="17"/>
        <v>0.161273</v>
      </c>
      <c r="H35" s="75">
        <f t="shared" si="17"/>
        <v>0.17179900000000001</v>
      </c>
      <c r="I35" s="75">
        <f t="shared" si="17"/>
        <v>0.17630299999999999</v>
      </c>
      <c r="J35" s="75">
        <f t="shared" si="17"/>
        <v>0.15493099999999999</v>
      </c>
      <c r="K35" s="75">
        <f t="shared" si="17"/>
        <v>0.15781000000000001</v>
      </c>
      <c r="L35" s="75">
        <f t="shared" si="17"/>
        <v>0.16215299999999999</v>
      </c>
      <c r="M35" s="75">
        <f t="shared" si="17"/>
        <v>0.15315100000000001</v>
      </c>
      <c r="N35" s="75">
        <f t="shared" si="17"/>
        <v>0.144783</v>
      </c>
      <c r="O35" s="116">
        <f t="shared" si="17"/>
        <v>0.136435</v>
      </c>
      <c r="P35" s="44">
        <f t="shared" si="11"/>
        <v>0.15000000000000002</v>
      </c>
      <c r="Q35" s="44">
        <f t="shared" si="12"/>
        <v>0.11</v>
      </c>
      <c r="R35" s="97">
        <f>4*P35+8*Q35</f>
        <v>1.48</v>
      </c>
      <c r="S35" s="44">
        <f t="shared" si="13"/>
        <v>1279.4000000000001</v>
      </c>
      <c r="T35" s="54">
        <f t="shared" si="14"/>
        <v>1.1581319644422185E-3</v>
      </c>
    </row>
    <row r="36" spans="1:21" ht="88.5" customHeight="1" x14ac:dyDescent="0.2">
      <c r="B36" s="55" t="s">
        <v>122</v>
      </c>
      <c r="C36" s="55" t="s">
        <v>123</v>
      </c>
      <c r="D36" s="55" t="s">
        <v>117</v>
      </c>
      <c r="E36" s="55" t="s">
        <v>126</v>
      </c>
      <c r="F36" s="361" t="s">
        <v>127</v>
      </c>
      <c r="G36" s="361"/>
      <c r="H36" s="361"/>
      <c r="I36" s="361"/>
      <c r="J36" s="361"/>
      <c r="K36" s="361"/>
      <c r="L36" s="361"/>
      <c r="M36" s="361"/>
      <c r="N36" s="361"/>
      <c r="O36" s="361"/>
      <c r="P36" s="102" t="s">
        <v>132</v>
      </c>
      <c r="Q36" s="76" t="s">
        <v>133</v>
      </c>
      <c r="R36" s="98" t="s">
        <v>134</v>
      </c>
      <c r="S36" s="55" t="s">
        <v>86</v>
      </c>
      <c r="T36" s="55" t="s">
        <v>142</v>
      </c>
      <c r="U36" s="55"/>
    </row>
    <row r="37" spans="1:21" ht="22.5" customHeight="1" x14ac:dyDescent="0.2">
      <c r="D37" s="55"/>
      <c r="E37" s="55"/>
      <c r="F37" s="76"/>
      <c r="G37" s="76"/>
      <c r="H37" s="76"/>
      <c r="I37" s="76"/>
      <c r="J37" s="76"/>
      <c r="K37" s="76"/>
      <c r="L37" s="76"/>
      <c r="M37" s="76"/>
      <c r="N37" s="76"/>
      <c r="O37" s="76"/>
      <c r="Q37" s="55"/>
      <c r="R37" s="55"/>
    </row>
    <row r="38" spans="1:21" x14ac:dyDescent="0.2">
      <c r="D38" s="55"/>
      <c r="E38" s="55"/>
      <c r="F38" s="362" t="s">
        <v>67</v>
      </c>
      <c r="G38" s="359"/>
      <c r="H38" s="359"/>
      <c r="I38" s="359"/>
      <c r="J38" s="359"/>
      <c r="K38" s="359"/>
      <c r="L38" s="359"/>
      <c r="M38" s="359"/>
      <c r="N38" s="359"/>
      <c r="O38" s="360"/>
      <c r="Q38" s="55"/>
      <c r="R38" s="55"/>
    </row>
    <row r="39" spans="1:21" ht="25.5" x14ac:dyDescent="0.2">
      <c r="F39" s="53" t="str">
        <f t="shared" ref="F39:O39" si="18">F27</f>
        <v>RS</v>
      </c>
      <c r="G39" s="53" t="str">
        <f t="shared" si="18"/>
        <v>RHS</v>
      </c>
      <c r="H39" s="53" t="str">
        <f t="shared" si="18"/>
        <v>RLM</v>
      </c>
      <c r="I39" s="53" t="str">
        <f t="shared" si="18"/>
        <v>GLP</v>
      </c>
      <c r="J39" s="53" t="str">
        <f t="shared" si="18"/>
        <v>LPL-S 
(0-749)</v>
      </c>
      <c r="K39" s="53" t="str">
        <f t="shared" si="18"/>
        <v>LPL-S 
(750-999)</v>
      </c>
      <c r="L39" s="53" t="str">
        <f t="shared" si="18"/>
        <v>LPL-S (1,000+)</v>
      </c>
      <c r="M39" s="53" t="str">
        <f t="shared" si="18"/>
        <v>LPL-P</v>
      </c>
      <c r="N39" s="53" t="str">
        <f t="shared" si="18"/>
        <v>HTS-S</v>
      </c>
      <c r="O39" s="53" t="str">
        <f t="shared" si="18"/>
        <v>HTS-HV</v>
      </c>
      <c r="P39" s="117"/>
    </row>
    <row r="40" spans="1:21" x14ac:dyDescent="0.2">
      <c r="E40">
        <v>2009</v>
      </c>
      <c r="F40" s="54">
        <f t="shared" ref="F40:O41" si="19">$E29/F$28</f>
        <v>1.201837719130525E-4</v>
      </c>
      <c r="G40" s="54">
        <f t="shared" si="19"/>
        <v>1.3659336156262805E-4</v>
      </c>
      <c r="H40" s="54">
        <f t="shared" si="19"/>
        <v>1.2821409422570341E-4</v>
      </c>
      <c r="I40" s="54">
        <f t="shared" si="19"/>
        <v>1.2493469322853962E-4</v>
      </c>
      <c r="J40" s="54">
        <f t="shared" si="19"/>
        <v>1.4219234746639089E-4</v>
      </c>
      <c r="K40" s="54">
        <f t="shared" si="19"/>
        <v>1.3959479438321306E-4</v>
      </c>
      <c r="L40" s="54">
        <f t="shared" si="19"/>
        <v>1.3585110718652356E-4</v>
      </c>
      <c r="M40" s="54">
        <f t="shared" si="19"/>
        <v>1.4384726036354123E-4</v>
      </c>
      <c r="N40" s="54">
        <f t="shared" si="19"/>
        <v>1.5217331156793846E-4</v>
      </c>
      <c r="O40" s="54">
        <f t="shared" si="19"/>
        <v>1.614987080103359E-4</v>
      </c>
    </row>
    <row r="41" spans="1:21" x14ac:dyDescent="0.2">
      <c r="E41">
        <v>2010</v>
      </c>
      <c r="F41" s="54">
        <f t="shared" si="19"/>
        <v>4.1518030297236325E-4</v>
      </c>
      <c r="G41" s="54">
        <f t="shared" si="19"/>
        <v>4.7186797630726057E-4</v>
      </c>
      <c r="H41" s="54">
        <f t="shared" si="19"/>
        <v>4.4292141641606638E-4</v>
      </c>
      <c r="I41" s="54">
        <f t="shared" si="19"/>
        <v>4.315925766076824E-4</v>
      </c>
      <c r="J41" s="54">
        <f t="shared" si="19"/>
        <v>4.9120992761116859E-4</v>
      </c>
      <c r="K41" s="54">
        <f t="shared" si="19"/>
        <v>4.8223656241473613E-4</v>
      </c>
      <c r="L41" s="54">
        <f t="shared" si="19"/>
        <v>4.6930382482617233E-4</v>
      </c>
      <c r="M41" s="54">
        <f t="shared" si="19"/>
        <v>4.9692689943768792E-4</v>
      </c>
      <c r="N41" s="54">
        <f t="shared" si="19"/>
        <v>5.256896217801511E-4</v>
      </c>
      <c r="O41" s="54">
        <f t="shared" si="19"/>
        <v>5.579046276720695E-4</v>
      </c>
    </row>
    <row r="42" spans="1:21" x14ac:dyDescent="0.2">
      <c r="E42">
        <v>2011</v>
      </c>
      <c r="F42" s="54">
        <f t="shared" ref="F42:O42" si="20">$E31/F$28</f>
        <v>9.5600727658109953E-4</v>
      </c>
      <c r="G42" s="54">
        <f t="shared" si="20"/>
        <v>1.0865381033390868E-3</v>
      </c>
      <c r="H42" s="54">
        <f t="shared" si="20"/>
        <v>1.0198848404317318E-3</v>
      </c>
      <c r="I42" s="54">
        <f t="shared" si="20"/>
        <v>9.9379869613611073E-4</v>
      </c>
      <c r="J42" s="54">
        <f t="shared" si="20"/>
        <v>1.1310754912099276E-3</v>
      </c>
      <c r="K42" s="54">
        <f t="shared" si="20"/>
        <v>1.1104131371391949E-3</v>
      </c>
      <c r="L42" s="54">
        <f t="shared" si="20"/>
        <v>1.0806338071655283E-3</v>
      </c>
      <c r="M42" s="54">
        <f t="shared" si="20"/>
        <v>1.1442395710736235E-3</v>
      </c>
      <c r="N42" s="54">
        <f t="shared" si="20"/>
        <v>1.210469523835874E-3</v>
      </c>
      <c r="O42" s="54">
        <f t="shared" si="20"/>
        <v>1.284648813718581E-3</v>
      </c>
    </row>
    <row r="43" spans="1:21" x14ac:dyDescent="0.2">
      <c r="E43">
        <v>2012</v>
      </c>
      <c r="F43" s="54">
        <f t="shared" ref="F43:O43" si="21">$E32/F$28</f>
        <v>1.7699791863558642E-3</v>
      </c>
      <c r="G43" s="54">
        <f t="shared" si="21"/>
        <v>2.011647688467795E-3</v>
      </c>
      <c r="H43" s="54">
        <f t="shared" si="21"/>
        <v>1.8882439331421776E-3</v>
      </c>
      <c r="I43" s="54">
        <f t="shared" si="21"/>
        <v>1.8399473002748564E-3</v>
      </c>
      <c r="J43" s="54">
        <f t="shared" si="21"/>
        <v>2.0941054808686663E-3</v>
      </c>
      <c r="K43" s="54">
        <f t="shared" si="21"/>
        <v>2.0558506081891381E-3</v>
      </c>
      <c r="L43" s="54">
        <f t="shared" si="21"/>
        <v>2.0007163058378928E-3</v>
      </c>
      <c r="M43" s="54">
        <f t="shared" si="21"/>
        <v>2.1184778344448801E-3</v>
      </c>
      <c r="N43" s="54">
        <f t="shared" si="21"/>
        <v>2.2410978612732754E-3</v>
      </c>
      <c r="O43" s="54">
        <f t="shared" si="21"/>
        <v>2.3784355179704017E-3</v>
      </c>
    </row>
    <row r="44" spans="1:21" x14ac:dyDescent="0.2">
      <c r="E44">
        <v>2013</v>
      </c>
      <c r="F44" s="54">
        <f t="shared" ref="F44:O44" si="22">$E33/F$28</f>
        <v>1.6934986042293763E-3</v>
      </c>
      <c r="G44" s="54">
        <f t="shared" si="22"/>
        <v>1.9247246402006679E-3</v>
      </c>
      <c r="H44" s="54">
        <f t="shared" si="22"/>
        <v>1.8066531459076391E-3</v>
      </c>
      <c r="I44" s="54">
        <f t="shared" si="22"/>
        <v>1.7604434045839674E-3</v>
      </c>
      <c r="J44" s="54">
        <f t="shared" si="22"/>
        <v>2.0036194415718718E-3</v>
      </c>
      <c r="K44" s="54">
        <f t="shared" si="22"/>
        <v>1.9670175572180024E-3</v>
      </c>
      <c r="L44" s="54">
        <f t="shared" si="22"/>
        <v>1.9142656012646503E-3</v>
      </c>
      <c r="M44" s="54">
        <f t="shared" si="22"/>
        <v>2.0269386687589903E-3</v>
      </c>
      <c r="N44" s="54">
        <f t="shared" si="22"/>
        <v>2.1442602993664056E-3</v>
      </c>
      <c r="O44" s="54">
        <f t="shared" si="22"/>
        <v>2.275663612872915E-3</v>
      </c>
    </row>
    <row r="46" spans="1:21" ht="14.25" x14ac:dyDescent="0.2">
      <c r="A46" s="73" t="s">
        <v>69</v>
      </c>
      <c r="B46" s="73"/>
      <c r="C46" s="73"/>
    </row>
    <row r="47" spans="1:21" ht="14.25" x14ac:dyDescent="0.2">
      <c r="A47" s="73" t="s">
        <v>219</v>
      </c>
    </row>
  </sheetData>
  <mergeCells count="3">
    <mergeCell ref="F26:O26"/>
    <mergeCell ref="F36:O36"/>
    <mergeCell ref="F38:O38"/>
  </mergeCells>
  <phoneticPr fontId="7" type="noConversion"/>
  <conditionalFormatting sqref="R29:T32">
    <cfRule type="expression" dxfId="4" priority="1" stopIfTrue="1">
      <formula>$Y9=1</formula>
    </cfRule>
  </conditionalFormatting>
  <conditionalFormatting sqref="R33:T35">
    <cfRule type="expression" dxfId="3" priority="2" stopIfTrue="1">
      <formula>$Y15=1</formula>
    </cfRule>
  </conditionalFormatting>
  <printOptions horizontalCentered="1"/>
  <pageMargins left="0.5" right="0.5" top="0.67" bottom="0.5" header="0.5" footer="0.25"/>
  <pageSetup scale="56"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autoPageBreaks="0" fitToPage="1"/>
  </sheetPr>
  <dimension ref="A1:Z53"/>
  <sheetViews>
    <sheetView zoomScale="75" zoomScaleNormal="75" zoomScaleSheetLayoutView="75" workbookViewId="0">
      <pane xSplit="4" ySplit="5" topLeftCell="J6" activePane="bottomRight" state="frozen"/>
      <selection activeCell="D13" sqref="D13"/>
      <selection pane="topRight" activeCell="D13" sqref="D13"/>
      <selection pane="bottomLeft" activeCell="D13" sqref="D13"/>
      <selection pane="bottomRight" activeCell="D13" sqref="D13"/>
    </sheetView>
  </sheetViews>
  <sheetFormatPr defaultRowHeight="12.75" outlineLevelCol="1" x14ac:dyDescent="0.2"/>
  <cols>
    <col min="1" max="1" width="9.28515625" bestFit="1" customWidth="1"/>
    <col min="2" max="2" width="12.28515625" customWidth="1"/>
    <col min="3" max="3" width="10.140625" customWidth="1"/>
    <col min="4" max="4" width="13" customWidth="1"/>
    <col min="5" max="5" width="11.5703125" bestFit="1" customWidth="1"/>
    <col min="6" max="6" width="10.85546875" bestFit="1" customWidth="1"/>
    <col min="7" max="8" width="11.140625" bestFit="1" customWidth="1"/>
    <col min="9" max="9" width="10.85546875" bestFit="1" customWidth="1"/>
    <col min="10" max="10" width="11.140625" bestFit="1" customWidth="1"/>
    <col min="11" max="11" width="11.28515625" bestFit="1" customWidth="1"/>
    <col min="12" max="13" width="11.140625" bestFit="1" customWidth="1"/>
    <col min="14" max="14" width="11.28515625" bestFit="1" customWidth="1"/>
    <col min="15" max="15" width="9.42578125" customWidth="1"/>
    <col min="16" max="18" width="8.85546875" customWidth="1"/>
    <col min="19" max="19" width="10.42578125" customWidth="1"/>
    <col min="20" max="20" width="8.85546875" customWidth="1"/>
    <col min="21" max="23" width="9.140625" hidden="1" customWidth="1" outlineLevel="1"/>
    <col min="24" max="24" width="9.140625" collapsed="1"/>
  </cols>
  <sheetData>
    <row r="1" spans="1:26" ht="20.25" x14ac:dyDescent="0.3">
      <c r="A1" s="72" t="str">
        <f>WACC!A1</f>
        <v>PSE&amp;G Solar Loan I Program</v>
      </c>
      <c r="B1" s="72"/>
      <c r="T1" s="33" t="s">
        <v>181</v>
      </c>
    </row>
    <row r="2" spans="1:26" ht="20.25" x14ac:dyDescent="0.3">
      <c r="A2" s="72" t="s">
        <v>180</v>
      </c>
      <c r="B2" s="72"/>
      <c r="O2" s="45">
        <v>6960</v>
      </c>
      <c r="P2" t="s">
        <v>64</v>
      </c>
    </row>
    <row r="3" spans="1:26" x14ac:dyDescent="0.2">
      <c r="O3" s="45">
        <v>722</v>
      </c>
      <c r="P3" t="s">
        <v>74</v>
      </c>
    </row>
    <row r="4" spans="1:26" x14ac:dyDescent="0.2">
      <c r="D4" s="77">
        <v>7.0000000000000007E-2</v>
      </c>
      <c r="E4" t="s">
        <v>63</v>
      </c>
      <c r="O4" s="45">
        <v>509</v>
      </c>
      <c r="P4" t="s">
        <v>75</v>
      </c>
    </row>
    <row r="5" spans="1:26" x14ac:dyDescent="0.2">
      <c r="D5" s="45">
        <v>42824998.57837864</v>
      </c>
      <c r="E5" t="s">
        <v>76</v>
      </c>
      <c r="N5" s="33"/>
      <c r="O5" s="4"/>
    </row>
    <row r="6" spans="1:26" x14ac:dyDescent="0.2">
      <c r="D6" s="45">
        <v>6427731.8192017516</v>
      </c>
      <c r="E6" t="s">
        <v>236</v>
      </c>
      <c r="O6" s="87">
        <v>6.5700000000000003E-4</v>
      </c>
      <c r="P6" t="s">
        <v>77</v>
      </c>
    </row>
    <row r="7" spans="1:26" x14ac:dyDescent="0.2">
      <c r="B7" s="47">
        <v>-1</v>
      </c>
      <c r="C7" s="47">
        <f>B7-1</f>
        <v>-2</v>
      </c>
      <c r="D7" s="47">
        <f>C7-1</f>
        <v>-3</v>
      </c>
      <c r="E7" s="47">
        <f t="shared" ref="E7:T7" si="0">D7-1</f>
        <v>-4</v>
      </c>
      <c r="F7" s="47">
        <f t="shared" si="0"/>
        <v>-5</v>
      </c>
      <c r="G7" s="47">
        <f t="shared" si="0"/>
        <v>-6</v>
      </c>
      <c r="H7" s="47">
        <f t="shared" si="0"/>
        <v>-7</v>
      </c>
      <c r="I7" s="47">
        <f t="shared" si="0"/>
        <v>-8</v>
      </c>
      <c r="J7" s="47">
        <f t="shared" si="0"/>
        <v>-9</v>
      </c>
      <c r="K7" s="47">
        <f t="shared" si="0"/>
        <v>-10</v>
      </c>
      <c r="L7" s="47">
        <f t="shared" si="0"/>
        <v>-11</v>
      </c>
      <c r="M7" s="47">
        <f t="shared" si="0"/>
        <v>-12</v>
      </c>
      <c r="N7" s="47">
        <f t="shared" si="0"/>
        <v>-13</v>
      </c>
      <c r="O7" s="47">
        <f t="shared" si="0"/>
        <v>-14</v>
      </c>
      <c r="P7" s="47">
        <f t="shared" si="0"/>
        <v>-15</v>
      </c>
      <c r="Q7" s="47">
        <f t="shared" si="0"/>
        <v>-16</v>
      </c>
      <c r="R7" s="47">
        <f t="shared" si="0"/>
        <v>-17</v>
      </c>
      <c r="S7" s="47">
        <f t="shared" si="0"/>
        <v>-18</v>
      </c>
      <c r="T7" s="47">
        <f t="shared" si="0"/>
        <v>-19</v>
      </c>
    </row>
    <row r="8" spans="1:26" ht="14.25" x14ac:dyDescent="0.2">
      <c r="C8" s="47"/>
      <c r="D8" s="47"/>
      <c r="E8" s="362" t="s">
        <v>68</v>
      </c>
      <c r="F8" s="359"/>
      <c r="G8" s="359"/>
      <c r="H8" s="359"/>
      <c r="I8" s="359"/>
      <c r="J8" s="359"/>
      <c r="K8" s="359"/>
      <c r="L8" s="359"/>
      <c r="M8" s="359"/>
      <c r="N8" s="360"/>
      <c r="O8" s="88" t="s">
        <v>87</v>
      </c>
      <c r="P8" s="89"/>
      <c r="Q8" s="90"/>
    </row>
    <row r="9" spans="1:26" ht="76.5" x14ac:dyDescent="0.2">
      <c r="B9" s="53" t="s">
        <v>177</v>
      </c>
      <c r="C9" s="53" t="s">
        <v>178</v>
      </c>
      <c r="D9" s="79" t="s">
        <v>179</v>
      </c>
      <c r="E9" s="144" t="s">
        <v>54</v>
      </c>
      <c r="F9" s="145" t="s">
        <v>55</v>
      </c>
      <c r="G9" s="145" t="s">
        <v>56</v>
      </c>
      <c r="H9" s="145" t="s">
        <v>57</v>
      </c>
      <c r="I9" s="53" t="s">
        <v>65</v>
      </c>
      <c r="J9" s="53" t="s">
        <v>66</v>
      </c>
      <c r="K9" s="53" t="s">
        <v>58</v>
      </c>
      <c r="L9" s="53" t="s">
        <v>59</v>
      </c>
      <c r="M9" s="53" t="s">
        <v>60</v>
      </c>
      <c r="N9" s="53" t="s">
        <v>61</v>
      </c>
      <c r="O9" s="99" t="s">
        <v>78</v>
      </c>
      <c r="P9" s="53" t="s">
        <v>79</v>
      </c>
      <c r="Q9" s="91" t="s">
        <v>80</v>
      </c>
      <c r="R9" s="53" t="s">
        <v>88</v>
      </c>
      <c r="S9" s="53" t="s">
        <v>135</v>
      </c>
      <c r="T9" s="53" t="s">
        <v>89</v>
      </c>
      <c r="U9" s="92"/>
      <c r="V9" s="92" t="s">
        <v>81</v>
      </c>
      <c r="W9" s="92" t="s">
        <v>82</v>
      </c>
    </row>
    <row r="10" spans="1:26" s="78" customFormat="1" ht="19.5" customHeight="1" x14ac:dyDescent="0.2">
      <c r="A10" s="81" t="s">
        <v>62</v>
      </c>
      <c r="B10" s="81"/>
      <c r="C10" s="82"/>
      <c r="D10" s="83"/>
      <c r="E10" s="146">
        <v>0.18307399999999999</v>
      </c>
      <c r="F10" s="143">
        <v>0.161083</v>
      </c>
      <c r="G10" s="143">
        <v>0.17160900000000001</v>
      </c>
      <c r="H10" s="143">
        <v>0.17611299999999999</v>
      </c>
      <c r="I10" s="143">
        <v>0.15474099999999999</v>
      </c>
      <c r="J10" s="143">
        <v>0.15762000000000001</v>
      </c>
      <c r="K10" s="143">
        <v>0.161963</v>
      </c>
      <c r="L10" s="143">
        <v>0.15296100000000001</v>
      </c>
      <c r="M10" s="143">
        <v>0.144593</v>
      </c>
      <c r="N10" s="143">
        <v>0.136245</v>
      </c>
      <c r="O10" s="100">
        <f>ROUND($O$6*$O$3,2)</f>
        <v>0.47</v>
      </c>
      <c r="P10" s="93">
        <f>ROUND($O$6*$O$4,2)</f>
        <v>0.33</v>
      </c>
      <c r="Q10" s="94">
        <f>4*O10+8*P10</f>
        <v>4.5199999999999996</v>
      </c>
      <c r="R10" s="95"/>
      <c r="S10" s="95">
        <v>1282.44</v>
      </c>
      <c r="T10" s="84"/>
    </row>
    <row r="11" spans="1:26" ht="14.25" x14ac:dyDescent="0.2">
      <c r="A11" s="104" t="s">
        <v>237</v>
      </c>
      <c r="B11" s="7">
        <f>RevReqSumR!W268+RevReqSumR!W267</f>
        <v>-342173.20840989694</v>
      </c>
      <c r="C11" s="67">
        <f>ROUND(B11/(($D$5+D6)*1000),6)</f>
        <v>-6.9999999999999999E-6</v>
      </c>
      <c r="D11" s="80">
        <f t="shared" ref="D11:D28" si="1">ROUND(C11*(1+$D$4),6)</f>
        <v>-6.9999999999999999E-6</v>
      </c>
      <c r="E11" s="103">
        <f t="shared" ref="E11:E28" si="2">E$10+$D11</f>
        <v>0.18306699999999998</v>
      </c>
      <c r="F11" s="68">
        <f t="shared" ref="F11:N28" si="3">F$10+$D11</f>
        <v>0.161076</v>
      </c>
      <c r="G11" s="68">
        <f t="shared" si="3"/>
        <v>0.171602</v>
      </c>
      <c r="H11" s="68">
        <f t="shared" si="3"/>
        <v>0.17610599999999998</v>
      </c>
      <c r="I11" s="68">
        <f t="shared" si="3"/>
        <v>0.15473399999999998</v>
      </c>
      <c r="J11" s="68">
        <f t="shared" si="3"/>
        <v>0.157613</v>
      </c>
      <c r="K11" s="68">
        <f t="shared" si="3"/>
        <v>0.16195599999999999</v>
      </c>
      <c r="L11" s="68">
        <f t="shared" si="3"/>
        <v>0.15295400000000001</v>
      </c>
      <c r="M11" s="68">
        <f t="shared" si="3"/>
        <v>0.14458599999999999</v>
      </c>
      <c r="N11" s="68">
        <f t="shared" si="3"/>
        <v>0.136238</v>
      </c>
      <c r="O11" s="101">
        <f t="shared" ref="O11:O28" si="4">ROUND(($O$6+$D11)*$O$3,2)</f>
        <v>0.47</v>
      </c>
      <c r="P11" s="96">
        <f t="shared" ref="P11:P28" si="5">ROUND(($O$6+$D11)*$O$4,2)</f>
        <v>0.33</v>
      </c>
      <c r="Q11" s="97">
        <f t="shared" ref="Q11:Q21" si="6">4*O11+8*P11</f>
        <v>4.5199999999999996</v>
      </c>
      <c r="R11" s="96">
        <f t="shared" ref="R11:R28" si="7">Q11-$Q$10</f>
        <v>0</v>
      </c>
      <c r="S11" s="44">
        <f>$S$10+$R11</f>
        <v>1282.44</v>
      </c>
      <c r="T11" s="49">
        <f>R11/$S$10</f>
        <v>0</v>
      </c>
      <c r="V11">
        <f>ROW()/5</f>
        <v>2.2000000000000002</v>
      </c>
      <c r="W11">
        <f>IF(INT(V11)-V11=0,1,2)</f>
        <v>2</v>
      </c>
      <c r="Y11" s="70">
        <v>0.36</v>
      </c>
      <c r="Z11" s="49">
        <v>2.8071488724618721E-4</v>
      </c>
    </row>
    <row r="12" spans="1:26" x14ac:dyDescent="0.2">
      <c r="A12" s="104">
        <f>2010+1</f>
        <v>2011</v>
      </c>
      <c r="B12" s="7">
        <f>RevReqSumR!W269</f>
        <v>4788503.0572874472</v>
      </c>
      <c r="C12" s="67">
        <f>ROUND(B12/($D$5*1000),6)</f>
        <v>1.12E-4</v>
      </c>
      <c r="D12" s="80">
        <f t="shared" si="1"/>
        <v>1.2E-4</v>
      </c>
      <c r="E12" s="103">
        <f t="shared" si="2"/>
        <v>0.183194</v>
      </c>
      <c r="F12" s="68">
        <f t="shared" si="3"/>
        <v>0.16120300000000001</v>
      </c>
      <c r="G12" s="68">
        <f t="shared" si="3"/>
        <v>0.17172900000000002</v>
      </c>
      <c r="H12" s="68">
        <f t="shared" si="3"/>
        <v>0.176233</v>
      </c>
      <c r="I12" s="68">
        <f t="shared" si="3"/>
        <v>0.154861</v>
      </c>
      <c r="J12" s="68">
        <f t="shared" si="3"/>
        <v>0.15774000000000002</v>
      </c>
      <c r="K12" s="68">
        <f t="shared" si="3"/>
        <v>0.162083</v>
      </c>
      <c r="L12" s="68">
        <f t="shared" si="3"/>
        <v>0.15308100000000002</v>
      </c>
      <c r="M12" s="68">
        <f t="shared" si="3"/>
        <v>0.14471300000000001</v>
      </c>
      <c r="N12" s="68">
        <f t="shared" si="3"/>
        <v>0.13636500000000001</v>
      </c>
      <c r="O12" s="101">
        <f t="shared" si="4"/>
        <v>0.56000000000000005</v>
      </c>
      <c r="P12" s="96">
        <f t="shared" si="5"/>
        <v>0.4</v>
      </c>
      <c r="Q12" s="97">
        <f t="shared" si="6"/>
        <v>5.44</v>
      </c>
      <c r="R12" s="96">
        <f t="shared" si="7"/>
        <v>0.92000000000000082</v>
      </c>
      <c r="S12" s="44">
        <f t="shared" ref="S12:S28" si="8">$S$10+$R12</f>
        <v>1283.3600000000001</v>
      </c>
      <c r="T12" s="49">
        <f t="shared" ref="T12:T21" si="9">R12/$S$10</f>
        <v>7.1738248962914509E-4</v>
      </c>
      <c r="V12">
        <f t="shared" ref="V12:V34" si="10">ROW()/5</f>
        <v>2.4</v>
      </c>
      <c r="W12">
        <f t="shared" ref="W12:W33" si="11">IF(INT(V12)-V12=0,1,2)</f>
        <v>2</v>
      </c>
      <c r="Y12" s="70">
        <v>0.80000000000000071</v>
      </c>
      <c r="Z12" s="49">
        <v>6.2381086054708263E-4</v>
      </c>
    </row>
    <row r="13" spans="1:26" x14ac:dyDescent="0.2">
      <c r="A13" s="104">
        <f t="shared" ref="A13:A21" si="12">A12+1</f>
        <v>2012</v>
      </c>
      <c r="B13" s="7">
        <f>RevReqSumR!W270</f>
        <v>10143664.690315081</v>
      </c>
      <c r="C13" s="67">
        <f>ROUND(B13/($D$5*1000),6)</f>
        <v>2.3699999999999999E-4</v>
      </c>
      <c r="D13" s="80">
        <f t="shared" si="1"/>
        <v>2.5399999999999999E-4</v>
      </c>
      <c r="E13" s="103">
        <f t="shared" si="2"/>
        <v>0.18332799999999999</v>
      </c>
      <c r="F13" s="68">
        <f t="shared" si="3"/>
        <v>0.16133700000000001</v>
      </c>
      <c r="G13" s="68">
        <f t="shared" si="3"/>
        <v>0.17186300000000002</v>
      </c>
      <c r="H13" s="68">
        <f t="shared" si="3"/>
        <v>0.176367</v>
      </c>
      <c r="I13" s="68">
        <f t="shared" si="3"/>
        <v>0.15499499999999999</v>
      </c>
      <c r="J13" s="68">
        <f t="shared" si="3"/>
        <v>0.15787400000000001</v>
      </c>
      <c r="K13" s="68">
        <f t="shared" si="3"/>
        <v>0.162217</v>
      </c>
      <c r="L13" s="68">
        <f t="shared" si="3"/>
        <v>0.15321500000000002</v>
      </c>
      <c r="M13" s="68">
        <f t="shared" si="3"/>
        <v>0.144847</v>
      </c>
      <c r="N13" s="68">
        <f t="shared" si="3"/>
        <v>0.13649900000000001</v>
      </c>
      <c r="O13" s="101">
        <f t="shared" si="4"/>
        <v>0.66</v>
      </c>
      <c r="P13" s="96">
        <f t="shared" si="5"/>
        <v>0.46</v>
      </c>
      <c r="Q13" s="97">
        <f t="shared" si="6"/>
        <v>6.32</v>
      </c>
      <c r="R13" s="96">
        <f t="shared" si="7"/>
        <v>1.8000000000000007</v>
      </c>
      <c r="S13" s="44">
        <f>$S$10+$R13</f>
        <v>1284.24</v>
      </c>
      <c r="T13" s="49">
        <f t="shared" si="9"/>
        <v>1.4035744362309354E-3</v>
      </c>
      <c r="V13">
        <f t="shared" si="10"/>
        <v>2.6</v>
      </c>
      <c r="W13">
        <f t="shared" si="11"/>
        <v>2</v>
      </c>
      <c r="Y13" s="70">
        <v>0.72000000000000064</v>
      </c>
      <c r="Z13" s="49">
        <v>5.6142977449237443E-4</v>
      </c>
    </row>
    <row r="14" spans="1:26" x14ac:dyDescent="0.2">
      <c r="A14" s="104">
        <f t="shared" si="12"/>
        <v>2013</v>
      </c>
      <c r="B14" s="7">
        <f>RevReqSumR!W271</f>
        <v>9445803.1694553923</v>
      </c>
      <c r="C14" s="67">
        <f t="shared" ref="C14:C28" si="13">ROUND(B14/($D$5*1000),6)</f>
        <v>2.2100000000000001E-4</v>
      </c>
      <c r="D14" s="80">
        <f t="shared" si="1"/>
        <v>2.3599999999999999E-4</v>
      </c>
      <c r="E14" s="103">
        <f t="shared" si="2"/>
        <v>0.18330999999999997</v>
      </c>
      <c r="F14" s="68">
        <f t="shared" si="3"/>
        <v>0.16131899999999999</v>
      </c>
      <c r="G14" s="68">
        <f t="shared" si="3"/>
        <v>0.171845</v>
      </c>
      <c r="H14" s="68">
        <f t="shared" si="3"/>
        <v>0.17634899999999998</v>
      </c>
      <c r="I14" s="68">
        <f t="shared" si="3"/>
        <v>0.15497699999999998</v>
      </c>
      <c r="J14" s="68">
        <f t="shared" si="3"/>
        <v>0.157856</v>
      </c>
      <c r="K14" s="68">
        <f t="shared" si="3"/>
        <v>0.16219899999999998</v>
      </c>
      <c r="L14" s="68">
        <f t="shared" si="3"/>
        <v>0.153197</v>
      </c>
      <c r="M14" s="68">
        <f t="shared" si="3"/>
        <v>0.14482899999999999</v>
      </c>
      <c r="N14" s="68">
        <f t="shared" si="3"/>
        <v>0.13648099999999999</v>
      </c>
      <c r="O14" s="101">
        <f t="shared" si="4"/>
        <v>0.64</v>
      </c>
      <c r="P14" s="96">
        <f t="shared" si="5"/>
        <v>0.45</v>
      </c>
      <c r="Q14" s="97">
        <f t="shared" si="6"/>
        <v>6.16</v>
      </c>
      <c r="R14" s="96">
        <f t="shared" si="7"/>
        <v>1.6400000000000006</v>
      </c>
      <c r="S14" s="44">
        <f t="shared" si="8"/>
        <v>1284.0800000000002</v>
      </c>
      <c r="T14" s="49">
        <f t="shared" si="9"/>
        <v>1.2788122641215188E-3</v>
      </c>
      <c r="V14">
        <f t="shared" si="10"/>
        <v>2.8</v>
      </c>
      <c r="W14">
        <f t="shared" si="11"/>
        <v>2</v>
      </c>
      <c r="Y14" s="70">
        <v>0.56000000000000005</v>
      </c>
      <c r="Z14" s="49">
        <v>4.3666760238295787E-4</v>
      </c>
    </row>
    <row r="15" spans="1:26" x14ac:dyDescent="0.2">
      <c r="A15" s="104">
        <f t="shared" si="12"/>
        <v>2014</v>
      </c>
      <c r="B15" s="7">
        <f>RevReqSumR!W272</f>
        <v>7013900.1107073575</v>
      </c>
      <c r="C15" s="67">
        <f t="shared" si="13"/>
        <v>1.64E-4</v>
      </c>
      <c r="D15" s="80">
        <f t="shared" si="1"/>
        <v>1.75E-4</v>
      </c>
      <c r="E15" s="103">
        <f t="shared" si="2"/>
        <v>0.183249</v>
      </c>
      <c r="F15" s="68">
        <f t="shared" si="3"/>
        <v>0.16125800000000001</v>
      </c>
      <c r="G15" s="68">
        <f t="shared" si="3"/>
        <v>0.17178400000000002</v>
      </c>
      <c r="H15" s="68">
        <f t="shared" si="3"/>
        <v>0.176288</v>
      </c>
      <c r="I15" s="68">
        <f t="shared" si="3"/>
        <v>0.154916</v>
      </c>
      <c r="J15" s="68">
        <f t="shared" si="3"/>
        <v>0.15779500000000002</v>
      </c>
      <c r="K15" s="68">
        <f t="shared" si="3"/>
        <v>0.162138</v>
      </c>
      <c r="L15" s="68">
        <f t="shared" si="3"/>
        <v>0.15313600000000002</v>
      </c>
      <c r="M15" s="68">
        <f t="shared" si="3"/>
        <v>0.14476800000000001</v>
      </c>
      <c r="N15" s="68">
        <f t="shared" si="3"/>
        <v>0.13642000000000001</v>
      </c>
      <c r="O15" s="101">
        <f t="shared" si="4"/>
        <v>0.6</v>
      </c>
      <c r="P15" s="96">
        <f t="shared" si="5"/>
        <v>0.42</v>
      </c>
      <c r="Q15" s="97">
        <f t="shared" si="6"/>
        <v>5.76</v>
      </c>
      <c r="R15" s="96">
        <f t="shared" si="7"/>
        <v>1.2400000000000002</v>
      </c>
      <c r="S15" s="44">
        <f t="shared" si="8"/>
        <v>1283.68</v>
      </c>
      <c r="T15" s="49">
        <f t="shared" si="9"/>
        <v>9.6690683384797744E-4</v>
      </c>
      <c r="V15">
        <f t="shared" si="10"/>
        <v>3</v>
      </c>
      <c r="W15">
        <f t="shared" si="11"/>
        <v>1</v>
      </c>
      <c r="Y15" s="70">
        <v>0.56000000000000005</v>
      </c>
      <c r="Z15" s="49">
        <v>4.3666760238295787E-4</v>
      </c>
    </row>
    <row r="16" spans="1:26" x14ac:dyDescent="0.2">
      <c r="A16" s="104">
        <f t="shared" si="12"/>
        <v>2015</v>
      </c>
      <c r="B16" s="7">
        <f>RevReqSumR!W273</f>
        <v>5681788.8540718397</v>
      </c>
      <c r="C16" s="67">
        <f t="shared" si="13"/>
        <v>1.3300000000000001E-4</v>
      </c>
      <c r="D16" s="80">
        <f t="shared" si="1"/>
        <v>1.4200000000000001E-4</v>
      </c>
      <c r="E16" s="103">
        <f t="shared" si="2"/>
        <v>0.18321599999999999</v>
      </c>
      <c r="F16" s="68">
        <f t="shared" si="3"/>
        <v>0.16122500000000001</v>
      </c>
      <c r="G16" s="68">
        <f t="shared" si="3"/>
        <v>0.17175100000000001</v>
      </c>
      <c r="H16" s="68">
        <f t="shared" si="3"/>
        <v>0.176255</v>
      </c>
      <c r="I16" s="68">
        <f t="shared" si="3"/>
        <v>0.15488299999999999</v>
      </c>
      <c r="J16" s="68">
        <f t="shared" si="3"/>
        <v>0.15776200000000001</v>
      </c>
      <c r="K16" s="68">
        <f t="shared" si="3"/>
        <v>0.162105</v>
      </c>
      <c r="L16" s="68">
        <f t="shared" si="3"/>
        <v>0.15310300000000002</v>
      </c>
      <c r="M16" s="68">
        <f t="shared" si="3"/>
        <v>0.144735</v>
      </c>
      <c r="N16" s="68">
        <f t="shared" si="3"/>
        <v>0.13638700000000001</v>
      </c>
      <c r="O16" s="101">
        <f t="shared" si="4"/>
        <v>0.57999999999999996</v>
      </c>
      <c r="P16" s="96">
        <f t="shared" si="5"/>
        <v>0.41</v>
      </c>
      <c r="Q16" s="97">
        <f t="shared" si="6"/>
        <v>5.6</v>
      </c>
      <c r="R16" s="96">
        <f t="shared" si="7"/>
        <v>1.08</v>
      </c>
      <c r="S16" s="44">
        <f t="shared" si="8"/>
        <v>1283.52</v>
      </c>
      <c r="T16" s="49">
        <f t="shared" si="9"/>
        <v>8.4214466173856094E-4</v>
      </c>
      <c r="V16">
        <f t="shared" si="10"/>
        <v>3.2</v>
      </c>
      <c r="W16">
        <f t="shared" si="11"/>
        <v>2</v>
      </c>
      <c r="Y16" s="70">
        <v>0.52</v>
      </c>
      <c r="Z16" s="49">
        <v>4.0547705935560372E-4</v>
      </c>
    </row>
    <row r="17" spans="1:26" x14ac:dyDescent="0.2">
      <c r="A17" s="104">
        <f t="shared" si="12"/>
        <v>2016</v>
      </c>
      <c r="B17" s="7">
        <f>RevReqSumR!W274</f>
        <v>5305131.3452953463</v>
      </c>
      <c r="C17" s="67">
        <f t="shared" si="13"/>
        <v>1.2400000000000001E-4</v>
      </c>
      <c r="D17" s="80">
        <f t="shared" si="1"/>
        <v>1.3300000000000001E-4</v>
      </c>
      <c r="E17" s="103">
        <f t="shared" si="2"/>
        <v>0.18320699999999998</v>
      </c>
      <c r="F17" s="68">
        <f t="shared" si="3"/>
        <v>0.161216</v>
      </c>
      <c r="G17" s="68">
        <f t="shared" si="3"/>
        <v>0.17174200000000001</v>
      </c>
      <c r="H17" s="68">
        <f t="shared" si="3"/>
        <v>0.17624599999999999</v>
      </c>
      <c r="I17" s="68">
        <f t="shared" si="3"/>
        <v>0.15487399999999998</v>
      </c>
      <c r="J17" s="68">
        <f t="shared" si="3"/>
        <v>0.157753</v>
      </c>
      <c r="K17" s="68">
        <f t="shared" si="3"/>
        <v>0.16209599999999999</v>
      </c>
      <c r="L17" s="68">
        <f t="shared" si="3"/>
        <v>0.15309400000000001</v>
      </c>
      <c r="M17" s="68">
        <f t="shared" si="3"/>
        <v>0.14472599999999999</v>
      </c>
      <c r="N17" s="68">
        <f t="shared" si="3"/>
        <v>0.136378</v>
      </c>
      <c r="O17" s="101">
        <f t="shared" si="4"/>
        <v>0.56999999999999995</v>
      </c>
      <c r="P17" s="96">
        <f t="shared" si="5"/>
        <v>0.4</v>
      </c>
      <c r="Q17" s="97">
        <f t="shared" si="6"/>
        <v>5.48</v>
      </c>
      <c r="R17" s="96">
        <f t="shared" si="7"/>
        <v>0.96000000000000085</v>
      </c>
      <c r="S17" s="44">
        <f t="shared" si="8"/>
        <v>1283.4000000000001</v>
      </c>
      <c r="T17" s="49">
        <f t="shared" si="9"/>
        <v>7.4857303265649913E-4</v>
      </c>
      <c r="V17">
        <f t="shared" si="10"/>
        <v>3.4</v>
      </c>
      <c r="W17">
        <f t="shared" si="11"/>
        <v>2</v>
      </c>
      <c r="Y17" s="70">
        <v>0.52</v>
      </c>
      <c r="Z17" s="49">
        <v>4.0547705935560372E-4</v>
      </c>
    </row>
    <row r="18" spans="1:26" x14ac:dyDescent="0.2">
      <c r="A18" s="104">
        <f t="shared" si="12"/>
        <v>2017</v>
      </c>
      <c r="B18" s="7">
        <f>RevReqSumR!W275</f>
        <v>5924954.0358616803</v>
      </c>
      <c r="C18" s="67">
        <f t="shared" si="13"/>
        <v>1.3799999999999999E-4</v>
      </c>
      <c r="D18" s="80">
        <f t="shared" si="1"/>
        <v>1.4799999999999999E-4</v>
      </c>
      <c r="E18" s="103">
        <f t="shared" si="2"/>
        <v>0.183222</v>
      </c>
      <c r="F18" s="68">
        <f t="shared" si="3"/>
        <v>0.16123100000000001</v>
      </c>
      <c r="G18" s="68">
        <f t="shared" si="3"/>
        <v>0.17175700000000002</v>
      </c>
      <c r="H18" s="68">
        <f t="shared" si="3"/>
        <v>0.176261</v>
      </c>
      <c r="I18" s="68">
        <f t="shared" si="3"/>
        <v>0.154889</v>
      </c>
      <c r="J18" s="68">
        <f t="shared" si="3"/>
        <v>0.15776800000000002</v>
      </c>
      <c r="K18" s="68">
        <f t="shared" si="3"/>
        <v>0.16211100000000001</v>
      </c>
      <c r="L18" s="68">
        <f t="shared" si="3"/>
        <v>0.15310900000000002</v>
      </c>
      <c r="M18" s="68">
        <f t="shared" si="3"/>
        <v>0.14474100000000001</v>
      </c>
      <c r="N18" s="68">
        <f t="shared" si="3"/>
        <v>0.13639300000000001</v>
      </c>
      <c r="O18" s="101">
        <f t="shared" si="4"/>
        <v>0.57999999999999996</v>
      </c>
      <c r="P18" s="96">
        <f t="shared" si="5"/>
        <v>0.41</v>
      </c>
      <c r="Q18" s="97">
        <f t="shared" si="6"/>
        <v>5.6</v>
      </c>
      <c r="R18" s="96">
        <f t="shared" si="7"/>
        <v>1.08</v>
      </c>
      <c r="S18" s="44">
        <f t="shared" si="8"/>
        <v>1283.52</v>
      </c>
      <c r="T18" s="49">
        <f t="shared" si="9"/>
        <v>8.4214466173856094E-4</v>
      </c>
      <c r="V18">
        <f t="shared" si="10"/>
        <v>3.6</v>
      </c>
      <c r="W18">
        <f t="shared" si="11"/>
        <v>2</v>
      </c>
      <c r="Y18" s="70">
        <v>0.52</v>
      </c>
      <c r="Z18" s="49">
        <v>4.0547705935560372E-4</v>
      </c>
    </row>
    <row r="19" spans="1:26" x14ac:dyDescent="0.2">
      <c r="A19" s="104">
        <f t="shared" si="12"/>
        <v>2018</v>
      </c>
      <c r="B19" s="7">
        <f>RevReqSumR!W276</f>
        <v>4751359.663115738</v>
      </c>
      <c r="C19" s="67">
        <f t="shared" si="13"/>
        <v>1.11E-4</v>
      </c>
      <c r="D19" s="80">
        <f t="shared" si="1"/>
        <v>1.1900000000000001E-4</v>
      </c>
      <c r="E19" s="103">
        <f t="shared" si="2"/>
        <v>0.18319299999999999</v>
      </c>
      <c r="F19" s="68">
        <f t="shared" si="3"/>
        <v>0.16120200000000001</v>
      </c>
      <c r="G19" s="68">
        <f t="shared" si="3"/>
        <v>0.17172800000000002</v>
      </c>
      <c r="H19" s="68">
        <f t="shared" si="3"/>
        <v>0.176232</v>
      </c>
      <c r="I19" s="68">
        <f t="shared" si="3"/>
        <v>0.15486</v>
      </c>
      <c r="J19" s="68">
        <f t="shared" si="3"/>
        <v>0.15773900000000002</v>
      </c>
      <c r="K19" s="68">
        <f t="shared" si="3"/>
        <v>0.162082</v>
      </c>
      <c r="L19" s="68">
        <f t="shared" si="3"/>
        <v>0.15308000000000002</v>
      </c>
      <c r="M19" s="68">
        <f t="shared" si="3"/>
        <v>0.14471200000000001</v>
      </c>
      <c r="N19" s="68">
        <f t="shared" si="3"/>
        <v>0.13636400000000001</v>
      </c>
      <c r="O19" s="101">
        <f t="shared" si="4"/>
        <v>0.56000000000000005</v>
      </c>
      <c r="P19" s="96">
        <f t="shared" si="5"/>
        <v>0.39</v>
      </c>
      <c r="Q19" s="97">
        <f t="shared" si="6"/>
        <v>5.36</v>
      </c>
      <c r="R19" s="96">
        <f t="shared" si="7"/>
        <v>0.84000000000000075</v>
      </c>
      <c r="S19" s="44">
        <f t="shared" si="8"/>
        <v>1283.28</v>
      </c>
      <c r="T19" s="49">
        <f t="shared" si="9"/>
        <v>6.5500140357443678E-4</v>
      </c>
      <c r="V19">
        <f t="shared" si="10"/>
        <v>3.8</v>
      </c>
      <c r="W19">
        <f t="shared" si="11"/>
        <v>2</v>
      </c>
      <c r="Y19" s="70">
        <v>0.4</v>
      </c>
      <c r="Z19" s="49">
        <v>3.1190543027354131E-4</v>
      </c>
    </row>
    <row r="20" spans="1:26" x14ac:dyDescent="0.2">
      <c r="A20" s="104">
        <f t="shared" si="12"/>
        <v>2019</v>
      </c>
      <c r="B20" s="7">
        <f>RevReqSumR!W277</f>
        <v>4720205.8225688273</v>
      </c>
      <c r="C20" s="67">
        <f t="shared" si="13"/>
        <v>1.1E-4</v>
      </c>
      <c r="D20" s="80">
        <f t="shared" si="1"/>
        <v>1.18E-4</v>
      </c>
      <c r="E20" s="103">
        <f t="shared" si="2"/>
        <v>0.18319199999999999</v>
      </c>
      <c r="F20" s="68">
        <f t="shared" si="3"/>
        <v>0.16120100000000001</v>
      </c>
      <c r="G20" s="68">
        <f t="shared" si="3"/>
        <v>0.17172700000000002</v>
      </c>
      <c r="H20" s="68">
        <f t="shared" si="3"/>
        <v>0.176231</v>
      </c>
      <c r="I20" s="68">
        <f t="shared" si="3"/>
        <v>0.154859</v>
      </c>
      <c r="J20" s="68">
        <f t="shared" si="3"/>
        <v>0.15773800000000002</v>
      </c>
      <c r="K20" s="68">
        <f t="shared" si="3"/>
        <v>0.162081</v>
      </c>
      <c r="L20" s="68">
        <f t="shared" si="3"/>
        <v>0.15307900000000002</v>
      </c>
      <c r="M20" s="68">
        <f t="shared" si="3"/>
        <v>0.14471100000000001</v>
      </c>
      <c r="N20" s="68">
        <f t="shared" si="3"/>
        <v>0.13636300000000001</v>
      </c>
      <c r="O20" s="101">
        <f t="shared" si="4"/>
        <v>0.56000000000000005</v>
      </c>
      <c r="P20" s="96">
        <f t="shared" si="5"/>
        <v>0.39</v>
      </c>
      <c r="Q20" s="97">
        <f t="shared" si="6"/>
        <v>5.36</v>
      </c>
      <c r="R20" s="96">
        <f t="shared" si="7"/>
        <v>0.84000000000000075</v>
      </c>
      <c r="S20" s="44">
        <f t="shared" si="8"/>
        <v>1283.28</v>
      </c>
      <c r="T20" s="49">
        <f t="shared" si="9"/>
        <v>6.5500140357443678E-4</v>
      </c>
      <c r="V20">
        <f t="shared" si="10"/>
        <v>4</v>
      </c>
      <c r="W20">
        <f t="shared" si="11"/>
        <v>1</v>
      </c>
      <c r="Y20" s="70">
        <v>0.12000000000000099</v>
      </c>
      <c r="Z20" s="49">
        <v>9.3571629082063096E-5</v>
      </c>
    </row>
    <row r="21" spans="1:26" x14ac:dyDescent="0.2">
      <c r="A21" s="104">
        <f t="shared" si="12"/>
        <v>2020</v>
      </c>
      <c r="B21" s="7">
        <f>RevReqSumR!W278</f>
        <v>4854455.3888955191</v>
      </c>
      <c r="C21" s="67">
        <f t="shared" si="13"/>
        <v>1.13E-4</v>
      </c>
      <c r="D21" s="80">
        <f t="shared" si="1"/>
        <v>1.21E-4</v>
      </c>
      <c r="E21" s="103">
        <f t="shared" si="2"/>
        <v>0.183195</v>
      </c>
      <c r="F21" s="68">
        <f t="shared" si="3"/>
        <v>0.16120400000000001</v>
      </c>
      <c r="G21" s="68">
        <f t="shared" si="3"/>
        <v>0.17173000000000002</v>
      </c>
      <c r="H21" s="68">
        <f t="shared" si="3"/>
        <v>0.176234</v>
      </c>
      <c r="I21" s="68">
        <f t="shared" si="3"/>
        <v>0.154862</v>
      </c>
      <c r="J21" s="68">
        <f t="shared" si="3"/>
        <v>0.15774100000000002</v>
      </c>
      <c r="K21" s="68">
        <f t="shared" si="3"/>
        <v>0.16208400000000001</v>
      </c>
      <c r="L21" s="68">
        <f t="shared" si="3"/>
        <v>0.15308200000000002</v>
      </c>
      <c r="M21" s="68">
        <f t="shared" si="3"/>
        <v>0.14471400000000001</v>
      </c>
      <c r="N21" s="68">
        <f t="shared" si="3"/>
        <v>0.13636600000000001</v>
      </c>
      <c r="O21" s="101">
        <f t="shared" si="4"/>
        <v>0.56000000000000005</v>
      </c>
      <c r="P21" s="96">
        <f t="shared" si="5"/>
        <v>0.4</v>
      </c>
      <c r="Q21" s="97">
        <f t="shared" si="6"/>
        <v>5.44</v>
      </c>
      <c r="R21" s="96">
        <f t="shared" si="7"/>
        <v>0.92000000000000082</v>
      </c>
      <c r="S21" s="44">
        <f t="shared" si="8"/>
        <v>1283.3600000000001</v>
      </c>
      <c r="T21" s="49">
        <f t="shared" si="9"/>
        <v>7.1738248962914509E-4</v>
      </c>
      <c r="V21">
        <f t="shared" si="10"/>
        <v>4.2</v>
      </c>
      <c r="W21">
        <f t="shared" si="11"/>
        <v>2</v>
      </c>
      <c r="Y21" s="70">
        <v>-0.27999999999999936</v>
      </c>
      <c r="Z21" s="49">
        <v>-2.1833380119147823E-4</v>
      </c>
    </row>
    <row r="22" spans="1:26" x14ac:dyDescent="0.2">
      <c r="A22" s="104">
        <f t="shared" ref="A22:A28" si="14">A21+1</f>
        <v>2021</v>
      </c>
      <c r="B22" s="7">
        <f>RevReqSumR!W279</f>
        <v>4068117.0232736822</v>
      </c>
      <c r="C22" s="67">
        <f t="shared" si="13"/>
        <v>9.5000000000000005E-5</v>
      </c>
      <c r="D22" s="80">
        <f t="shared" si="1"/>
        <v>1.02E-4</v>
      </c>
      <c r="E22" s="103">
        <f t="shared" si="2"/>
        <v>0.18317599999999998</v>
      </c>
      <c r="F22" s="68">
        <f t="shared" si="3"/>
        <v>0.16118499999999999</v>
      </c>
      <c r="G22" s="68">
        <f t="shared" si="3"/>
        <v>0.171711</v>
      </c>
      <c r="H22" s="68">
        <f t="shared" si="3"/>
        <v>0.17621499999999998</v>
      </c>
      <c r="I22" s="68">
        <f t="shared" si="3"/>
        <v>0.15484299999999998</v>
      </c>
      <c r="J22" s="68">
        <f t="shared" si="3"/>
        <v>0.157722</v>
      </c>
      <c r="K22" s="68">
        <f t="shared" si="3"/>
        <v>0.16206499999999999</v>
      </c>
      <c r="L22" s="68">
        <f t="shared" si="3"/>
        <v>0.153063</v>
      </c>
      <c r="M22" s="68">
        <f t="shared" si="3"/>
        <v>0.14469499999999999</v>
      </c>
      <c r="N22" s="68">
        <f t="shared" si="3"/>
        <v>0.136347</v>
      </c>
      <c r="O22" s="101">
        <f t="shared" si="4"/>
        <v>0.55000000000000004</v>
      </c>
      <c r="P22" s="96">
        <f t="shared" si="5"/>
        <v>0.39</v>
      </c>
      <c r="Q22" s="97">
        <f t="shared" ref="Q22:Q28" si="15">4*O22+8*P22</f>
        <v>5.32</v>
      </c>
      <c r="R22" s="96">
        <f t="shared" si="7"/>
        <v>0.80000000000000071</v>
      </c>
      <c r="S22" s="44">
        <f t="shared" si="8"/>
        <v>1283.24</v>
      </c>
      <c r="T22" s="49">
        <f t="shared" ref="T22:T28" si="16">R22/$S$10</f>
        <v>6.2381086054708263E-4</v>
      </c>
      <c r="V22">
        <f t="shared" si="10"/>
        <v>4.4000000000000004</v>
      </c>
      <c r="W22">
        <f t="shared" si="11"/>
        <v>2</v>
      </c>
      <c r="Y22" s="70">
        <v>-0.23999999999999932</v>
      </c>
      <c r="Z22" s="49">
        <v>-1.8714325816412411E-4</v>
      </c>
    </row>
    <row r="23" spans="1:26" x14ac:dyDescent="0.2">
      <c r="A23" s="104">
        <f t="shared" si="14"/>
        <v>2022</v>
      </c>
      <c r="B23" s="7">
        <f>RevReqSumR!W280</f>
        <v>3705024.8647051821</v>
      </c>
      <c r="C23" s="67">
        <f t="shared" si="13"/>
        <v>8.7000000000000001E-5</v>
      </c>
      <c r="D23" s="80">
        <f t="shared" si="1"/>
        <v>9.2999999999999997E-5</v>
      </c>
      <c r="E23" s="103">
        <f t="shared" si="2"/>
        <v>0.183167</v>
      </c>
      <c r="F23" s="68">
        <f t="shared" si="3"/>
        <v>0.16117600000000001</v>
      </c>
      <c r="G23" s="68">
        <f t="shared" si="3"/>
        <v>0.17170200000000002</v>
      </c>
      <c r="H23" s="68">
        <f t="shared" si="3"/>
        <v>0.176206</v>
      </c>
      <c r="I23" s="68">
        <f t="shared" si="3"/>
        <v>0.154834</v>
      </c>
      <c r="J23" s="68">
        <f t="shared" si="3"/>
        <v>0.15771300000000002</v>
      </c>
      <c r="K23" s="68">
        <f t="shared" si="3"/>
        <v>0.16205600000000001</v>
      </c>
      <c r="L23" s="68">
        <f t="shared" si="3"/>
        <v>0.15305400000000002</v>
      </c>
      <c r="M23" s="68">
        <f t="shared" si="3"/>
        <v>0.14468600000000001</v>
      </c>
      <c r="N23" s="68">
        <f t="shared" si="3"/>
        <v>0.13633800000000001</v>
      </c>
      <c r="O23" s="101">
        <f t="shared" si="4"/>
        <v>0.54</v>
      </c>
      <c r="P23" s="96">
        <f t="shared" si="5"/>
        <v>0.38</v>
      </c>
      <c r="Q23" s="97">
        <f t="shared" si="15"/>
        <v>5.2</v>
      </c>
      <c r="R23" s="96">
        <f t="shared" si="7"/>
        <v>0.6800000000000006</v>
      </c>
      <c r="S23" s="44">
        <f t="shared" si="8"/>
        <v>1283.1200000000001</v>
      </c>
      <c r="T23" s="49">
        <f t="shared" si="16"/>
        <v>5.3023923146502028E-4</v>
      </c>
      <c r="V23">
        <f t="shared" si="10"/>
        <v>4.5999999999999996</v>
      </c>
      <c r="W23">
        <f t="shared" si="11"/>
        <v>2</v>
      </c>
      <c r="Y23" s="70">
        <v>-0.15999999999999925</v>
      </c>
      <c r="Z23" s="49">
        <v>-1.2476217210941583E-4</v>
      </c>
    </row>
    <row r="24" spans="1:26" x14ac:dyDescent="0.2">
      <c r="A24" s="104">
        <f t="shared" si="14"/>
        <v>2023</v>
      </c>
      <c r="B24" s="7">
        <f>RevReqSumR!W281</f>
        <v>2670064.6861794824</v>
      </c>
      <c r="C24" s="67">
        <f t="shared" si="13"/>
        <v>6.2000000000000003E-5</v>
      </c>
      <c r="D24" s="80">
        <f t="shared" si="1"/>
        <v>6.6000000000000005E-5</v>
      </c>
      <c r="E24" s="103">
        <f t="shared" si="2"/>
        <v>0.18314</v>
      </c>
      <c r="F24" s="68">
        <f t="shared" si="3"/>
        <v>0.16114900000000001</v>
      </c>
      <c r="G24" s="68">
        <f t="shared" si="3"/>
        <v>0.17167500000000002</v>
      </c>
      <c r="H24" s="68">
        <f t="shared" si="3"/>
        <v>0.176179</v>
      </c>
      <c r="I24" s="68">
        <f t="shared" si="3"/>
        <v>0.154807</v>
      </c>
      <c r="J24" s="68">
        <f t="shared" si="3"/>
        <v>0.15768600000000002</v>
      </c>
      <c r="K24" s="68">
        <f t="shared" si="3"/>
        <v>0.16202900000000001</v>
      </c>
      <c r="L24" s="68">
        <f t="shared" si="3"/>
        <v>0.15302700000000002</v>
      </c>
      <c r="M24" s="68">
        <f t="shared" si="3"/>
        <v>0.14465900000000001</v>
      </c>
      <c r="N24" s="68">
        <f t="shared" si="3"/>
        <v>0.13631100000000002</v>
      </c>
      <c r="O24" s="101">
        <f t="shared" si="4"/>
        <v>0.52</v>
      </c>
      <c r="P24" s="96">
        <f t="shared" si="5"/>
        <v>0.37</v>
      </c>
      <c r="Q24" s="97">
        <f t="shared" si="15"/>
        <v>5.04</v>
      </c>
      <c r="R24" s="96">
        <f t="shared" si="7"/>
        <v>0.52000000000000046</v>
      </c>
      <c r="S24" s="44">
        <f t="shared" si="8"/>
        <v>1282.96</v>
      </c>
      <c r="T24" s="49">
        <f t="shared" si="16"/>
        <v>4.0547705935560372E-4</v>
      </c>
      <c r="V24">
        <f t="shared" si="10"/>
        <v>4.8</v>
      </c>
      <c r="W24">
        <f t="shared" si="11"/>
        <v>2</v>
      </c>
      <c r="Y24" s="70">
        <v>-3.9999999999999147E-2</v>
      </c>
      <c r="Z24" s="49">
        <v>-3.1190543027353442E-5</v>
      </c>
    </row>
    <row r="25" spans="1:26" x14ac:dyDescent="0.2">
      <c r="A25" s="104">
        <f t="shared" si="14"/>
        <v>2024</v>
      </c>
      <c r="B25" s="7">
        <f>RevReqSumR!W282</f>
        <v>1356863.4134855629</v>
      </c>
      <c r="C25" s="67">
        <f t="shared" si="13"/>
        <v>3.1999999999999999E-5</v>
      </c>
      <c r="D25" s="80">
        <f t="shared" si="1"/>
        <v>3.4E-5</v>
      </c>
      <c r="E25" s="103">
        <f t="shared" si="2"/>
        <v>0.18310799999999999</v>
      </c>
      <c r="F25" s="68">
        <f t="shared" si="3"/>
        <v>0.16111700000000001</v>
      </c>
      <c r="G25" s="68">
        <f t="shared" si="3"/>
        <v>0.17164300000000002</v>
      </c>
      <c r="H25" s="68">
        <f t="shared" si="3"/>
        <v>0.176147</v>
      </c>
      <c r="I25" s="68">
        <f t="shared" si="3"/>
        <v>0.154775</v>
      </c>
      <c r="J25" s="68">
        <f t="shared" si="3"/>
        <v>0.15765400000000002</v>
      </c>
      <c r="K25" s="68">
        <f t="shared" si="3"/>
        <v>0.161997</v>
      </c>
      <c r="L25" s="68">
        <f t="shared" si="3"/>
        <v>0.15299500000000002</v>
      </c>
      <c r="M25" s="68">
        <f t="shared" si="3"/>
        <v>0.14462700000000001</v>
      </c>
      <c r="N25" s="68">
        <f t="shared" si="3"/>
        <v>0.13627900000000001</v>
      </c>
      <c r="O25" s="101">
        <f t="shared" si="4"/>
        <v>0.5</v>
      </c>
      <c r="P25" s="96">
        <f t="shared" si="5"/>
        <v>0.35</v>
      </c>
      <c r="Q25" s="97">
        <f t="shared" si="15"/>
        <v>4.8</v>
      </c>
      <c r="R25" s="96">
        <f t="shared" si="7"/>
        <v>0.28000000000000025</v>
      </c>
      <c r="S25" s="44">
        <f t="shared" si="8"/>
        <v>1282.72</v>
      </c>
      <c r="T25" s="49">
        <f t="shared" si="16"/>
        <v>2.1833380119147894E-4</v>
      </c>
      <c r="V25">
        <f t="shared" si="10"/>
        <v>5</v>
      </c>
      <c r="W25">
        <f t="shared" si="11"/>
        <v>1</v>
      </c>
      <c r="Y25" s="70">
        <v>-3.9999999999999147E-2</v>
      </c>
      <c r="Z25" s="49">
        <v>-3.1190543027353442E-5</v>
      </c>
    </row>
    <row r="26" spans="1:26" x14ac:dyDescent="0.2">
      <c r="A26" s="104">
        <f t="shared" si="14"/>
        <v>2025</v>
      </c>
      <c r="B26" s="7">
        <f>RevReqSumR!W283</f>
        <v>101633.10103446736</v>
      </c>
      <c r="C26" s="67">
        <f t="shared" si="13"/>
        <v>1.9999999999999999E-6</v>
      </c>
      <c r="D26" s="80">
        <f t="shared" si="1"/>
        <v>1.9999999999999999E-6</v>
      </c>
      <c r="E26" s="103">
        <f t="shared" si="2"/>
        <v>0.18307599999999999</v>
      </c>
      <c r="F26" s="68">
        <f t="shared" si="3"/>
        <v>0.16108500000000001</v>
      </c>
      <c r="G26" s="68">
        <f t="shared" si="3"/>
        <v>0.17161100000000001</v>
      </c>
      <c r="H26" s="68">
        <f t="shared" si="3"/>
        <v>0.17611499999999999</v>
      </c>
      <c r="I26" s="68">
        <f t="shared" si="3"/>
        <v>0.15474299999999999</v>
      </c>
      <c r="J26" s="68">
        <f t="shared" si="3"/>
        <v>0.15762200000000001</v>
      </c>
      <c r="K26" s="68">
        <f t="shared" si="3"/>
        <v>0.161965</v>
      </c>
      <c r="L26" s="68">
        <f t="shared" si="3"/>
        <v>0.15296300000000002</v>
      </c>
      <c r="M26" s="68">
        <f t="shared" si="3"/>
        <v>0.144595</v>
      </c>
      <c r="N26" s="68">
        <f t="shared" si="3"/>
        <v>0.13624700000000001</v>
      </c>
      <c r="O26" s="101">
        <f t="shared" si="4"/>
        <v>0.48</v>
      </c>
      <c r="P26" s="96">
        <f t="shared" si="5"/>
        <v>0.34</v>
      </c>
      <c r="Q26" s="97">
        <f t="shared" si="15"/>
        <v>4.6400000000000006</v>
      </c>
      <c r="R26" s="96">
        <f t="shared" si="7"/>
        <v>0.12000000000000099</v>
      </c>
      <c r="S26" s="44">
        <f t="shared" si="8"/>
        <v>1282.56</v>
      </c>
      <c r="T26" s="49">
        <f t="shared" si="16"/>
        <v>9.3571629082063096E-5</v>
      </c>
      <c r="V26">
        <f t="shared" si="10"/>
        <v>5.2</v>
      </c>
      <c r="W26">
        <f t="shared" si="11"/>
        <v>2</v>
      </c>
      <c r="Y26" s="70">
        <v>-3.9999999999999147E-2</v>
      </c>
      <c r="Z26" s="49">
        <v>-3.1190543027353442E-5</v>
      </c>
    </row>
    <row r="27" spans="1:26" x14ac:dyDescent="0.2">
      <c r="A27" s="104">
        <f t="shared" si="14"/>
        <v>2026</v>
      </c>
      <c r="B27" s="7">
        <f>RevReqSumR!W284</f>
        <v>6675.7688826660751</v>
      </c>
      <c r="C27" s="67">
        <f t="shared" si="13"/>
        <v>0</v>
      </c>
      <c r="D27" s="80">
        <f t="shared" si="1"/>
        <v>0</v>
      </c>
      <c r="E27" s="103">
        <f t="shared" si="2"/>
        <v>0.18307399999999999</v>
      </c>
      <c r="F27" s="68">
        <f t="shared" si="3"/>
        <v>0.161083</v>
      </c>
      <c r="G27" s="68">
        <f t="shared" si="3"/>
        <v>0.17160900000000001</v>
      </c>
      <c r="H27" s="68">
        <f t="shared" si="3"/>
        <v>0.17611299999999999</v>
      </c>
      <c r="I27" s="68">
        <f t="shared" si="3"/>
        <v>0.15474099999999999</v>
      </c>
      <c r="J27" s="68">
        <f t="shared" si="3"/>
        <v>0.15762000000000001</v>
      </c>
      <c r="K27" s="68">
        <f t="shared" si="3"/>
        <v>0.161963</v>
      </c>
      <c r="L27" s="68">
        <f t="shared" si="3"/>
        <v>0.15296100000000001</v>
      </c>
      <c r="M27" s="68">
        <f t="shared" si="3"/>
        <v>0.144593</v>
      </c>
      <c r="N27" s="68">
        <f t="shared" si="3"/>
        <v>0.136245</v>
      </c>
      <c r="O27" s="101">
        <f t="shared" si="4"/>
        <v>0.47</v>
      </c>
      <c r="P27" s="96">
        <f t="shared" si="5"/>
        <v>0.33</v>
      </c>
      <c r="Q27" s="97">
        <f t="shared" si="15"/>
        <v>4.5199999999999996</v>
      </c>
      <c r="R27" s="96">
        <f t="shared" si="7"/>
        <v>0</v>
      </c>
      <c r="S27" s="44">
        <f t="shared" si="8"/>
        <v>1282.44</v>
      </c>
      <c r="T27" s="49">
        <f t="shared" si="16"/>
        <v>0</v>
      </c>
      <c r="V27">
        <f t="shared" si="10"/>
        <v>5.4</v>
      </c>
      <c r="W27">
        <f t="shared" si="11"/>
        <v>2</v>
      </c>
      <c r="Y27" s="70">
        <v>0.12000000000000099</v>
      </c>
      <c r="Z27" s="49">
        <v>9.3571629082063096E-5</v>
      </c>
    </row>
    <row r="28" spans="1:26" x14ac:dyDescent="0.2">
      <c r="A28" s="104">
        <f t="shared" si="14"/>
        <v>2027</v>
      </c>
      <c r="B28" s="7">
        <f>RevReqSumR!W285</f>
        <v>772.93496395182353</v>
      </c>
      <c r="C28" s="67">
        <f t="shared" si="13"/>
        <v>0</v>
      </c>
      <c r="D28" s="80">
        <f t="shared" si="1"/>
        <v>0</v>
      </c>
      <c r="E28" s="103">
        <f t="shared" si="2"/>
        <v>0.18307399999999999</v>
      </c>
      <c r="F28" s="68">
        <f t="shared" si="3"/>
        <v>0.161083</v>
      </c>
      <c r="G28" s="68">
        <f t="shared" si="3"/>
        <v>0.17160900000000001</v>
      </c>
      <c r="H28" s="68">
        <f t="shared" si="3"/>
        <v>0.17611299999999999</v>
      </c>
      <c r="I28" s="68">
        <f t="shared" si="3"/>
        <v>0.15474099999999999</v>
      </c>
      <c r="J28" s="68">
        <f t="shared" si="3"/>
        <v>0.15762000000000001</v>
      </c>
      <c r="K28" s="68">
        <f t="shared" si="3"/>
        <v>0.161963</v>
      </c>
      <c r="L28" s="68">
        <f t="shared" si="3"/>
        <v>0.15296100000000001</v>
      </c>
      <c r="M28" s="68">
        <f t="shared" si="3"/>
        <v>0.144593</v>
      </c>
      <c r="N28" s="68">
        <f t="shared" si="3"/>
        <v>0.136245</v>
      </c>
      <c r="O28" s="101">
        <f t="shared" si="4"/>
        <v>0.47</v>
      </c>
      <c r="P28" s="96">
        <f t="shared" si="5"/>
        <v>0.33</v>
      </c>
      <c r="Q28" s="97">
        <f t="shared" si="15"/>
        <v>4.5199999999999996</v>
      </c>
      <c r="R28" s="96">
        <f t="shared" si="7"/>
        <v>0</v>
      </c>
      <c r="S28" s="44">
        <f t="shared" si="8"/>
        <v>1282.44</v>
      </c>
      <c r="T28" s="49">
        <f t="shared" si="16"/>
        <v>0</v>
      </c>
      <c r="V28">
        <f t="shared" si="10"/>
        <v>5.6</v>
      </c>
      <c r="W28">
        <f t="shared" si="11"/>
        <v>2</v>
      </c>
      <c r="Y28" s="70">
        <v>0.28000000000000003</v>
      </c>
      <c r="Z28" s="49">
        <v>2.1833380119147894E-4</v>
      </c>
    </row>
    <row r="29" spans="1:26" ht="73.5" customHeight="1" x14ac:dyDescent="0.2">
      <c r="B29" s="51" t="s">
        <v>194</v>
      </c>
      <c r="C29" s="52" t="s">
        <v>91</v>
      </c>
      <c r="D29" s="51" t="s">
        <v>90</v>
      </c>
      <c r="E29" s="363" t="s">
        <v>92</v>
      </c>
      <c r="F29" s="364"/>
      <c r="G29" s="364"/>
      <c r="H29" s="364"/>
      <c r="I29" s="364"/>
      <c r="J29" s="364"/>
      <c r="K29" s="364"/>
      <c r="L29" s="364"/>
      <c r="M29" s="364"/>
      <c r="N29" s="365"/>
      <c r="O29" s="102" t="s">
        <v>83</v>
      </c>
      <c r="P29" s="76" t="s">
        <v>84</v>
      </c>
      <c r="Q29" s="98" t="s">
        <v>189</v>
      </c>
      <c r="R29" s="102" t="s">
        <v>85</v>
      </c>
      <c r="S29" s="55" t="s">
        <v>86</v>
      </c>
      <c r="T29" s="55" t="s">
        <v>93</v>
      </c>
      <c r="V29">
        <f t="shared" si="10"/>
        <v>5.8</v>
      </c>
      <c r="W29">
        <f t="shared" si="11"/>
        <v>2</v>
      </c>
    </row>
    <row r="30" spans="1:26" ht="22.5" customHeight="1" x14ac:dyDescent="0.2">
      <c r="C30" s="51"/>
      <c r="D30" s="51"/>
      <c r="E30" s="71"/>
      <c r="F30" s="71"/>
      <c r="G30" s="71"/>
      <c r="H30" s="71"/>
      <c r="I30" s="71"/>
      <c r="J30" s="71"/>
      <c r="K30" s="71"/>
      <c r="L30" s="71"/>
      <c r="M30" s="71"/>
      <c r="N30" s="71"/>
      <c r="O30" s="96"/>
      <c r="P30" s="96"/>
      <c r="Q30" s="97"/>
      <c r="R30" s="96"/>
      <c r="S30" s="44"/>
      <c r="T30" s="49"/>
      <c r="V30">
        <f t="shared" si="10"/>
        <v>6</v>
      </c>
      <c r="W30">
        <f t="shared" si="11"/>
        <v>1</v>
      </c>
    </row>
    <row r="31" spans="1:26" x14ac:dyDescent="0.2">
      <c r="C31" s="51"/>
      <c r="D31" s="51"/>
      <c r="E31" s="362" t="s">
        <v>67</v>
      </c>
      <c r="F31" s="359"/>
      <c r="G31" s="359"/>
      <c r="H31" s="359"/>
      <c r="I31" s="359"/>
      <c r="J31" s="359"/>
      <c r="K31" s="359"/>
      <c r="L31" s="359"/>
      <c r="M31" s="359"/>
      <c r="N31" s="360"/>
      <c r="O31" s="96"/>
      <c r="P31" s="96"/>
      <c r="Q31" s="97"/>
      <c r="R31" s="96"/>
      <c r="S31" s="44"/>
      <c r="T31" s="49"/>
      <c r="V31">
        <f t="shared" si="10"/>
        <v>6.2</v>
      </c>
      <c r="W31">
        <f t="shared" si="11"/>
        <v>2</v>
      </c>
    </row>
    <row r="32" spans="1:26" ht="25.5" x14ac:dyDescent="0.2">
      <c r="E32" s="53" t="str">
        <f>E9</f>
        <v>RS</v>
      </c>
      <c r="F32" s="53" t="str">
        <f t="shared" ref="F32:N32" si="17">F9</f>
        <v>RHS</v>
      </c>
      <c r="G32" s="53" t="str">
        <f t="shared" si="17"/>
        <v>RLM</v>
      </c>
      <c r="H32" s="53" t="str">
        <f t="shared" si="17"/>
        <v>GLP</v>
      </c>
      <c r="I32" s="53" t="str">
        <f t="shared" si="17"/>
        <v>LPL-S 
(0-749)</v>
      </c>
      <c r="J32" s="53" t="str">
        <f t="shared" si="17"/>
        <v>LPL-S 
(750-999)</v>
      </c>
      <c r="K32" s="53" t="str">
        <f t="shared" si="17"/>
        <v>LPL-S (1,000+)</v>
      </c>
      <c r="L32" s="53" t="str">
        <f t="shared" si="17"/>
        <v>LPL-P</v>
      </c>
      <c r="M32" s="53" t="str">
        <f t="shared" si="17"/>
        <v>HTS-S</v>
      </c>
      <c r="N32" s="53" t="str">
        <f t="shared" si="17"/>
        <v>HTS-HV</v>
      </c>
      <c r="O32" s="96"/>
      <c r="P32" s="96"/>
      <c r="Q32" s="97"/>
      <c r="R32" s="96"/>
      <c r="S32" s="44"/>
      <c r="T32" s="49"/>
      <c r="V32">
        <f t="shared" si="10"/>
        <v>6.4</v>
      </c>
      <c r="W32">
        <f t="shared" si="11"/>
        <v>2</v>
      </c>
    </row>
    <row r="33" spans="4:23" ht="14.25" x14ac:dyDescent="0.2">
      <c r="D33" s="104" t="s">
        <v>237</v>
      </c>
      <c r="E33" s="49">
        <f t="shared" ref="E33:E49" si="18">$D11/E$10</f>
        <v>-3.8235904606880277E-5</v>
      </c>
      <c r="F33" s="49">
        <f t="shared" ref="F33:N33" si="19">$D11/F$10</f>
        <v>-4.3455858160078965E-5</v>
      </c>
      <c r="G33" s="49">
        <f t="shared" si="19"/>
        <v>-4.0790401435822125E-5</v>
      </c>
      <c r="H33" s="49">
        <f t="shared" si="19"/>
        <v>-3.9747207758654956E-5</v>
      </c>
      <c r="I33" s="49">
        <f t="shared" si="19"/>
        <v>-4.523687968928726E-5</v>
      </c>
      <c r="J33" s="49">
        <f t="shared" si="19"/>
        <v>-4.441060779088948E-5</v>
      </c>
      <c r="K33" s="49">
        <f t="shared" si="19"/>
        <v>-4.3219747720158305E-5</v>
      </c>
      <c r="L33" s="49">
        <f t="shared" si="19"/>
        <v>-4.5763299141611258E-5</v>
      </c>
      <c r="M33" s="49">
        <f t="shared" si="19"/>
        <v>-4.8411748839847019E-5</v>
      </c>
      <c r="N33" s="49">
        <f t="shared" si="19"/>
        <v>-5.1378032221365917E-5</v>
      </c>
      <c r="O33" s="96"/>
      <c r="P33" s="96"/>
      <c r="Q33" s="97"/>
      <c r="R33" s="96"/>
      <c r="S33" s="44"/>
      <c r="T33" s="49"/>
      <c r="V33">
        <f t="shared" si="10"/>
        <v>6.6</v>
      </c>
      <c r="W33">
        <f t="shared" si="11"/>
        <v>2</v>
      </c>
    </row>
    <row r="34" spans="4:23" x14ac:dyDescent="0.2">
      <c r="D34">
        <f t="shared" ref="D34:D50" si="20">A12</f>
        <v>2011</v>
      </c>
      <c r="E34" s="49">
        <f t="shared" si="18"/>
        <v>6.5547265040366196E-4</v>
      </c>
      <c r="F34" s="49">
        <f t="shared" ref="F34:N34" si="21">$D12/F$10</f>
        <v>7.4495756845849651E-4</v>
      </c>
      <c r="G34" s="49">
        <f t="shared" si="21"/>
        <v>6.9926402461409365E-4</v>
      </c>
      <c r="H34" s="49">
        <f t="shared" si="21"/>
        <v>6.8138070443408494E-4</v>
      </c>
      <c r="I34" s="49">
        <f t="shared" si="21"/>
        <v>7.7548936610206736E-4</v>
      </c>
      <c r="J34" s="49">
        <f t="shared" si="21"/>
        <v>7.6132470498667675E-4</v>
      </c>
      <c r="K34" s="49">
        <f t="shared" si="21"/>
        <v>7.4090996091699961E-4</v>
      </c>
      <c r="L34" s="49">
        <f t="shared" si="21"/>
        <v>7.8451369957047872E-4</v>
      </c>
      <c r="M34" s="49">
        <f t="shared" si="21"/>
        <v>8.2991569439737746E-4</v>
      </c>
      <c r="N34" s="49">
        <f t="shared" si="21"/>
        <v>8.8076626665198722E-4</v>
      </c>
      <c r="O34" s="96"/>
      <c r="P34" s="96"/>
      <c r="Q34" s="97"/>
      <c r="R34" s="96"/>
      <c r="S34" s="44"/>
      <c r="T34" s="49"/>
      <c r="V34">
        <f t="shared" si="10"/>
        <v>6.8</v>
      </c>
    </row>
    <row r="35" spans="4:23" x14ac:dyDescent="0.2">
      <c r="D35">
        <f t="shared" si="20"/>
        <v>2012</v>
      </c>
      <c r="E35" s="49">
        <f t="shared" si="18"/>
        <v>1.3874171100210844E-3</v>
      </c>
      <c r="F35" s="49">
        <f t="shared" ref="F35:N35" si="22">$D13/F$10</f>
        <v>1.576826853237151E-3</v>
      </c>
      <c r="G35" s="49">
        <f t="shared" si="22"/>
        <v>1.4801088520998314E-3</v>
      </c>
      <c r="H35" s="49">
        <f t="shared" si="22"/>
        <v>1.4422558243854797E-3</v>
      </c>
      <c r="I35" s="49">
        <f t="shared" si="22"/>
        <v>1.6414524915827093E-3</v>
      </c>
      <c r="J35" s="49">
        <f t="shared" si="22"/>
        <v>1.6114706255551325E-3</v>
      </c>
      <c r="K35" s="49">
        <f t="shared" si="22"/>
        <v>1.5682594172743158E-3</v>
      </c>
      <c r="L35" s="49">
        <f t="shared" si="22"/>
        <v>1.6605539974241799E-3</v>
      </c>
      <c r="M35" s="49">
        <f t="shared" si="22"/>
        <v>1.756654886474449E-3</v>
      </c>
      <c r="N35" s="49">
        <f t="shared" si="22"/>
        <v>1.8642885977467063E-3</v>
      </c>
      <c r="O35" s="75"/>
      <c r="P35" s="75"/>
      <c r="Q35" s="75"/>
      <c r="R35" s="75"/>
      <c r="S35" s="44"/>
      <c r="T35" s="70"/>
    </row>
    <row r="36" spans="4:23" x14ac:dyDescent="0.2">
      <c r="D36">
        <f t="shared" si="20"/>
        <v>2013</v>
      </c>
      <c r="E36" s="49">
        <f t="shared" si="18"/>
        <v>1.2890962124605351E-3</v>
      </c>
      <c r="F36" s="49">
        <f t="shared" ref="F36:N36" si="23">$D14/F$10</f>
        <v>1.4650832179683765E-3</v>
      </c>
      <c r="G36" s="49">
        <f t="shared" si="23"/>
        <v>1.3752192484077174E-3</v>
      </c>
      <c r="H36" s="49">
        <f t="shared" si="23"/>
        <v>1.340048718720367E-3</v>
      </c>
      <c r="I36" s="49">
        <f t="shared" si="23"/>
        <v>1.525129086667399E-3</v>
      </c>
      <c r="J36" s="49">
        <f t="shared" si="23"/>
        <v>1.497271919807131E-3</v>
      </c>
      <c r="K36" s="49">
        <f t="shared" si="23"/>
        <v>1.4571229231367657E-3</v>
      </c>
      <c r="L36" s="49">
        <f t="shared" si="23"/>
        <v>1.5428769424886081E-3</v>
      </c>
      <c r="M36" s="49">
        <f t="shared" si="23"/>
        <v>1.6321675323148423E-3</v>
      </c>
      <c r="N36" s="49">
        <f t="shared" si="23"/>
        <v>1.7321736577489081E-3</v>
      </c>
      <c r="O36" s="76"/>
      <c r="P36" s="76"/>
      <c r="Q36" s="98"/>
      <c r="R36" s="76"/>
      <c r="S36" s="55"/>
      <c r="T36" s="55"/>
    </row>
    <row r="37" spans="4:23" x14ac:dyDescent="0.2">
      <c r="D37">
        <f t="shared" si="20"/>
        <v>2014</v>
      </c>
      <c r="E37" s="49">
        <f t="shared" si="18"/>
        <v>9.5589761517200702E-4</v>
      </c>
      <c r="F37" s="49">
        <f t="shared" ref="F37:N37" si="24">$D15/F$10</f>
        <v>1.0863964540019741E-3</v>
      </c>
      <c r="G37" s="49">
        <f t="shared" si="24"/>
        <v>1.0197600358955532E-3</v>
      </c>
      <c r="H37" s="49">
        <f t="shared" si="24"/>
        <v>9.9368019396637382E-4</v>
      </c>
      <c r="I37" s="49">
        <f t="shared" si="24"/>
        <v>1.1309219922321816E-3</v>
      </c>
      <c r="J37" s="49">
        <f t="shared" si="24"/>
        <v>1.110265194772237E-3</v>
      </c>
      <c r="K37" s="49">
        <f t="shared" si="24"/>
        <v>1.0804936930039577E-3</v>
      </c>
      <c r="L37" s="49">
        <f t="shared" si="24"/>
        <v>1.1440824785402814E-3</v>
      </c>
      <c r="M37" s="49">
        <f t="shared" si="24"/>
        <v>1.2102937209961754E-3</v>
      </c>
      <c r="N37" s="49">
        <f t="shared" si="24"/>
        <v>1.284450805534148E-3</v>
      </c>
    </row>
    <row r="38" spans="4:23" x14ac:dyDescent="0.2">
      <c r="D38">
        <f t="shared" si="20"/>
        <v>2015</v>
      </c>
      <c r="E38" s="49">
        <f t="shared" si="18"/>
        <v>7.7564263631099998E-4</v>
      </c>
      <c r="F38" s="49">
        <f t="shared" ref="F38:N38" si="25">$D16/F$10</f>
        <v>8.8153312267588767E-4</v>
      </c>
      <c r="G38" s="49">
        <f t="shared" si="25"/>
        <v>8.274624291266775E-4</v>
      </c>
      <c r="H38" s="49">
        <f t="shared" si="25"/>
        <v>8.0630050024700064E-4</v>
      </c>
      <c r="I38" s="49">
        <f t="shared" si="25"/>
        <v>9.1766241655411311E-4</v>
      </c>
      <c r="J38" s="49">
        <f t="shared" si="25"/>
        <v>9.0090090090090091E-4</v>
      </c>
      <c r="K38" s="49">
        <f t="shared" si="25"/>
        <v>8.7674345375178292E-4</v>
      </c>
      <c r="L38" s="49">
        <f t="shared" si="25"/>
        <v>9.2834121115839986E-4</v>
      </c>
      <c r="M38" s="49">
        <f t="shared" si="25"/>
        <v>9.8206690503689674E-4</v>
      </c>
      <c r="N38" s="49">
        <f t="shared" si="25"/>
        <v>1.0422400822048515E-3</v>
      </c>
    </row>
    <row r="39" spans="4:23" x14ac:dyDescent="0.2">
      <c r="D39">
        <f t="shared" si="20"/>
        <v>2016</v>
      </c>
      <c r="E39" s="49">
        <f t="shared" si="18"/>
        <v>7.2648218753072541E-4</v>
      </c>
      <c r="F39" s="49">
        <f t="shared" ref="F39:N39" si="26">$D17/F$10</f>
        <v>8.2566130504150041E-4</v>
      </c>
      <c r="G39" s="49">
        <f t="shared" si="26"/>
        <v>7.7501762728062048E-4</v>
      </c>
      <c r="H39" s="49">
        <f t="shared" si="26"/>
        <v>7.5519694741444418E-4</v>
      </c>
      <c r="I39" s="49">
        <f t="shared" si="26"/>
        <v>8.5950071409645809E-4</v>
      </c>
      <c r="J39" s="49">
        <f t="shared" si="26"/>
        <v>8.4380154802690015E-4</v>
      </c>
      <c r="K39" s="49">
        <f t="shared" si="26"/>
        <v>8.2117520668300789E-4</v>
      </c>
      <c r="L39" s="49">
        <f t="shared" si="26"/>
        <v>8.6950268369061397E-4</v>
      </c>
      <c r="M39" s="49">
        <f t="shared" si="26"/>
        <v>9.1982322795709337E-4</v>
      </c>
      <c r="N39" s="49">
        <f t="shared" si="26"/>
        <v>9.7618261220595252E-4</v>
      </c>
    </row>
    <row r="40" spans="4:23" x14ac:dyDescent="0.2">
      <c r="D40">
        <f t="shared" si="20"/>
        <v>2017</v>
      </c>
      <c r="E40" s="49">
        <f t="shared" si="18"/>
        <v>8.0841626883118307E-4</v>
      </c>
      <c r="F40" s="49">
        <f t="shared" ref="F40:N40" si="27">$D18/F$10</f>
        <v>9.1878100109881236E-4</v>
      </c>
      <c r="G40" s="49">
        <f t="shared" si="27"/>
        <v>8.6242563035738207E-4</v>
      </c>
      <c r="H40" s="49">
        <f t="shared" si="27"/>
        <v>8.4036953546870474E-4</v>
      </c>
      <c r="I40" s="49">
        <f t="shared" si="27"/>
        <v>9.5643688485921635E-4</v>
      </c>
      <c r="J40" s="49">
        <f t="shared" si="27"/>
        <v>9.3896713615023461E-4</v>
      </c>
      <c r="K40" s="49">
        <f t="shared" si="27"/>
        <v>9.137889517976328E-4</v>
      </c>
      <c r="L40" s="49">
        <f t="shared" si="27"/>
        <v>9.6756689613692367E-4</v>
      </c>
      <c r="M40" s="49">
        <f t="shared" si="27"/>
        <v>1.0235626897567656E-3</v>
      </c>
      <c r="N40" s="49">
        <f t="shared" si="27"/>
        <v>1.0862783955374509E-3</v>
      </c>
    </row>
    <row r="41" spans="4:23" x14ac:dyDescent="0.2">
      <c r="D41">
        <f t="shared" si="20"/>
        <v>2018</v>
      </c>
      <c r="E41" s="49">
        <f t="shared" si="18"/>
        <v>6.500103783169648E-4</v>
      </c>
      <c r="F41" s="49">
        <f t="shared" ref="F41:N41" si="28">$D19/F$10</f>
        <v>7.3874958872134243E-4</v>
      </c>
      <c r="G41" s="49">
        <f t="shared" si="28"/>
        <v>6.9343682440897616E-4</v>
      </c>
      <c r="H41" s="49">
        <f t="shared" si="28"/>
        <v>6.7570253189713433E-4</v>
      </c>
      <c r="I41" s="49">
        <f t="shared" si="28"/>
        <v>7.6902695471788355E-4</v>
      </c>
      <c r="J41" s="49">
        <f t="shared" si="28"/>
        <v>7.5498033244512117E-4</v>
      </c>
      <c r="K41" s="49">
        <f t="shared" si="28"/>
        <v>7.3473571124269129E-4</v>
      </c>
      <c r="L41" s="49">
        <f t="shared" si="28"/>
        <v>7.7797608540739144E-4</v>
      </c>
      <c r="M41" s="49">
        <f t="shared" si="28"/>
        <v>8.2299973027739936E-4</v>
      </c>
      <c r="N41" s="49">
        <f t="shared" si="28"/>
        <v>8.734265477632207E-4</v>
      </c>
    </row>
    <row r="42" spans="4:23" x14ac:dyDescent="0.2">
      <c r="D42">
        <f t="shared" si="20"/>
        <v>2019</v>
      </c>
      <c r="E42" s="49">
        <f t="shared" si="18"/>
        <v>6.4454810623026753E-4</v>
      </c>
      <c r="F42" s="49">
        <f t="shared" ref="F42:N42" si="29">$D20/F$10</f>
        <v>7.3254160898418824E-4</v>
      </c>
      <c r="G42" s="49">
        <f t="shared" si="29"/>
        <v>6.8760962420385868E-4</v>
      </c>
      <c r="H42" s="49">
        <f t="shared" si="29"/>
        <v>6.700243593601835E-4</v>
      </c>
      <c r="I42" s="49">
        <f t="shared" si="29"/>
        <v>7.6256454333369951E-4</v>
      </c>
      <c r="J42" s="49">
        <f t="shared" si="29"/>
        <v>7.4863595990356548E-4</v>
      </c>
      <c r="K42" s="49">
        <f t="shared" si="29"/>
        <v>7.2856146156838287E-4</v>
      </c>
      <c r="L42" s="49">
        <f t="shared" si="29"/>
        <v>7.7143847124430405E-4</v>
      </c>
      <c r="M42" s="49">
        <f t="shared" si="29"/>
        <v>8.1608376615742114E-4</v>
      </c>
      <c r="N42" s="49">
        <f t="shared" si="29"/>
        <v>8.6608682887445406E-4</v>
      </c>
    </row>
    <row r="43" spans="4:23" x14ac:dyDescent="0.2">
      <c r="D43">
        <f t="shared" si="20"/>
        <v>2020</v>
      </c>
      <c r="E43" s="49">
        <f t="shared" si="18"/>
        <v>6.6093492249035912E-4</v>
      </c>
      <c r="F43" s="49">
        <f t="shared" ref="F43:N43" si="30">$D21/F$10</f>
        <v>7.5116554819565069E-4</v>
      </c>
      <c r="G43" s="49">
        <f t="shared" si="30"/>
        <v>7.0509122481921102E-4</v>
      </c>
      <c r="H43" s="49">
        <f t="shared" si="30"/>
        <v>6.8705887697103566E-4</v>
      </c>
      <c r="I43" s="49">
        <f t="shared" si="30"/>
        <v>7.8195177748625129E-4</v>
      </c>
      <c r="J43" s="49">
        <f t="shared" si="30"/>
        <v>7.6766907752823244E-4</v>
      </c>
      <c r="K43" s="49">
        <f t="shared" si="30"/>
        <v>7.4708421059130792E-4</v>
      </c>
      <c r="L43" s="49">
        <f t="shared" si="30"/>
        <v>7.9105131373356601E-4</v>
      </c>
      <c r="M43" s="49">
        <f t="shared" si="30"/>
        <v>8.3683165851735557E-4</v>
      </c>
      <c r="N43" s="49">
        <f t="shared" si="30"/>
        <v>8.8810598554075375E-4</v>
      </c>
    </row>
    <row r="44" spans="4:23" x14ac:dyDescent="0.2">
      <c r="D44">
        <f t="shared" si="20"/>
        <v>2021</v>
      </c>
      <c r="E44" s="49">
        <f t="shared" si="18"/>
        <v>5.571517528431127E-4</v>
      </c>
      <c r="F44" s="49">
        <f t="shared" ref="F44:N44" si="31">$D22/F$10</f>
        <v>6.3321393318972209E-4</v>
      </c>
      <c r="G44" s="49">
        <f t="shared" si="31"/>
        <v>5.9437442092197962E-4</v>
      </c>
      <c r="H44" s="49">
        <f t="shared" si="31"/>
        <v>5.7917359876897222E-4</v>
      </c>
      <c r="I44" s="49">
        <f t="shared" si="31"/>
        <v>6.5916596118675722E-4</v>
      </c>
      <c r="J44" s="49">
        <f t="shared" si="31"/>
        <v>6.4712599923867522E-4</v>
      </c>
      <c r="K44" s="49">
        <f t="shared" si="31"/>
        <v>6.2977346677944965E-4</v>
      </c>
      <c r="L44" s="49">
        <f t="shared" si="31"/>
        <v>6.6683664463490684E-4</v>
      </c>
      <c r="M44" s="49">
        <f t="shared" si="31"/>
        <v>7.0542834023777081E-4</v>
      </c>
      <c r="N44" s="49">
        <f t="shared" si="31"/>
        <v>7.4865132665418908E-4</v>
      </c>
    </row>
    <row r="45" spans="4:23" x14ac:dyDescent="0.2">
      <c r="D45">
        <f t="shared" si="20"/>
        <v>2022</v>
      </c>
      <c r="E45" s="49">
        <f t="shared" si="18"/>
        <v>5.0799130406283801E-4</v>
      </c>
      <c r="F45" s="49">
        <f t="shared" ref="F45:N45" si="32">$D23/F$10</f>
        <v>5.7734211555533483E-4</v>
      </c>
      <c r="G45" s="49">
        <f t="shared" si="32"/>
        <v>5.4192961907592249E-4</v>
      </c>
      <c r="H45" s="49">
        <f t="shared" si="32"/>
        <v>5.2807004593641586E-4</v>
      </c>
      <c r="I45" s="49">
        <f t="shared" si="32"/>
        <v>6.010042587291022E-4</v>
      </c>
      <c r="J45" s="49">
        <f t="shared" si="32"/>
        <v>5.9002664636467446E-4</v>
      </c>
      <c r="K45" s="49">
        <f t="shared" si="32"/>
        <v>5.7420521971067462E-4</v>
      </c>
      <c r="L45" s="49">
        <f t="shared" si="32"/>
        <v>6.0799811716712095E-4</v>
      </c>
      <c r="M45" s="49">
        <f t="shared" si="32"/>
        <v>6.4318466315796755E-4</v>
      </c>
      <c r="N45" s="49">
        <f t="shared" si="32"/>
        <v>6.8259385665529011E-4</v>
      </c>
    </row>
    <row r="46" spans="4:23" x14ac:dyDescent="0.2">
      <c r="D46">
        <f t="shared" si="20"/>
        <v>2023</v>
      </c>
      <c r="E46" s="49">
        <f t="shared" si="18"/>
        <v>3.6050995772201412E-4</v>
      </c>
      <c r="F46" s="49">
        <f t="shared" ref="F46:N46" si="33">$D24/F$10</f>
        <v>4.0972666265217311E-4</v>
      </c>
      <c r="G46" s="49">
        <f t="shared" si="33"/>
        <v>3.845952135377515E-4</v>
      </c>
      <c r="H46" s="49">
        <f t="shared" si="33"/>
        <v>3.7475938743874678E-4</v>
      </c>
      <c r="I46" s="49">
        <f t="shared" si="33"/>
        <v>4.2651915135613708E-4</v>
      </c>
      <c r="J46" s="49">
        <f t="shared" si="33"/>
        <v>4.1872858774267223E-4</v>
      </c>
      <c r="K46" s="49">
        <f t="shared" si="33"/>
        <v>4.0750047850434979E-4</v>
      </c>
      <c r="L46" s="49">
        <f t="shared" si="33"/>
        <v>4.3148253476376329E-4</v>
      </c>
      <c r="M46" s="49">
        <f t="shared" si="33"/>
        <v>4.5645363191855763E-4</v>
      </c>
      <c r="N46" s="49">
        <f t="shared" si="33"/>
        <v>4.8442144665859299E-4</v>
      </c>
    </row>
    <row r="47" spans="4:23" x14ac:dyDescent="0.2">
      <c r="D47">
        <f t="shared" si="20"/>
        <v>2024</v>
      </c>
      <c r="E47" s="49">
        <f t="shared" si="18"/>
        <v>1.8571725094770422E-4</v>
      </c>
      <c r="F47" s="49">
        <f t="shared" ref="F47:N47" si="34">$D25/F$10</f>
        <v>2.1107131106324069E-4</v>
      </c>
      <c r="G47" s="49">
        <f t="shared" si="34"/>
        <v>1.9812480697399318E-4</v>
      </c>
      <c r="H47" s="49">
        <f t="shared" si="34"/>
        <v>1.9305786625632408E-4</v>
      </c>
      <c r="I47" s="49">
        <f t="shared" si="34"/>
        <v>2.1972198706225241E-4</v>
      </c>
      <c r="J47" s="49">
        <f t="shared" si="34"/>
        <v>2.1570866641289175E-4</v>
      </c>
      <c r="K47" s="49">
        <f t="shared" si="34"/>
        <v>2.0992448892648321E-4</v>
      </c>
      <c r="L47" s="49">
        <f t="shared" si="34"/>
        <v>2.2227888154496896E-4</v>
      </c>
      <c r="M47" s="49">
        <f t="shared" si="34"/>
        <v>2.3514278007925695E-4</v>
      </c>
      <c r="N47" s="49">
        <f t="shared" si="34"/>
        <v>2.4955044221806303E-4</v>
      </c>
    </row>
    <row r="48" spans="4:23" x14ac:dyDescent="0.2">
      <c r="D48">
        <f t="shared" si="20"/>
        <v>2025</v>
      </c>
      <c r="E48" s="49">
        <f t="shared" si="18"/>
        <v>1.0924544173394365E-5</v>
      </c>
      <c r="F48" s="49">
        <f t="shared" ref="F48:N48" si="35">$D26/F$10</f>
        <v>1.2415959474308275E-5</v>
      </c>
      <c r="G48" s="49">
        <f t="shared" si="35"/>
        <v>1.1654400410234893E-5</v>
      </c>
      <c r="H48" s="49">
        <f t="shared" si="35"/>
        <v>1.1356345073901415E-5</v>
      </c>
      <c r="I48" s="49">
        <f t="shared" si="35"/>
        <v>1.2924822768367788E-5</v>
      </c>
      <c r="J48" s="49">
        <f t="shared" si="35"/>
        <v>1.2688745083111278E-5</v>
      </c>
      <c r="K48" s="49">
        <f t="shared" si="35"/>
        <v>1.234849934861666E-5</v>
      </c>
      <c r="L48" s="49">
        <f t="shared" si="35"/>
        <v>1.3075228326174644E-5</v>
      </c>
      <c r="M48" s="49">
        <f t="shared" si="35"/>
        <v>1.3831928239956291E-5</v>
      </c>
      <c r="N48" s="49">
        <f t="shared" si="35"/>
        <v>1.467943777753312E-5</v>
      </c>
    </row>
    <row r="49" spans="1:14" x14ac:dyDescent="0.2">
      <c r="D49">
        <f t="shared" si="20"/>
        <v>2026</v>
      </c>
      <c r="E49" s="49">
        <f t="shared" si="18"/>
        <v>0</v>
      </c>
      <c r="F49" s="49">
        <f t="shared" ref="F49:N49" si="36">$D27/F$10</f>
        <v>0</v>
      </c>
      <c r="G49" s="49">
        <f t="shared" si="36"/>
        <v>0</v>
      </c>
      <c r="H49" s="49">
        <f t="shared" si="36"/>
        <v>0</v>
      </c>
      <c r="I49" s="49">
        <f t="shared" si="36"/>
        <v>0</v>
      </c>
      <c r="J49" s="49">
        <f t="shared" si="36"/>
        <v>0</v>
      </c>
      <c r="K49" s="49">
        <f t="shared" si="36"/>
        <v>0</v>
      </c>
      <c r="L49" s="49">
        <f t="shared" si="36"/>
        <v>0</v>
      </c>
      <c r="M49" s="49">
        <f t="shared" si="36"/>
        <v>0</v>
      </c>
      <c r="N49" s="49">
        <f t="shared" si="36"/>
        <v>0</v>
      </c>
    </row>
    <row r="50" spans="1:14" x14ac:dyDescent="0.2">
      <c r="D50">
        <f t="shared" si="20"/>
        <v>2027</v>
      </c>
      <c r="E50" s="49">
        <f t="shared" ref="E50:N50" si="37">$D28/E$10</f>
        <v>0</v>
      </c>
      <c r="F50" s="49">
        <f t="shared" si="37"/>
        <v>0</v>
      </c>
      <c r="G50" s="49">
        <f t="shared" si="37"/>
        <v>0</v>
      </c>
      <c r="H50" s="49">
        <f t="shared" si="37"/>
        <v>0</v>
      </c>
      <c r="I50" s="49">
        <f t="shared" si="37"/>
        <v>0</v>
      </c>
      <c r="J50" s="49">
        <f t="shared" si="37"/>
        <v>0</v>
      </c>
      <c r="K50" s="49">
        <f t="shared" si="37"/>
        <v>0</v>
      </c>
      <c r="L50" s="49">
        <f t="shared" si="37"/>
        <v>0</v>
      </c>
      <c r="M50" s="49">
        <f t="shared" si="37"/>
        <v>0</v>
      </c>
      <c r="N50" s="49">
        <f t="shared" si="37"/>
        <v>0</v>
      </c>
    </row>
    <row r="52" spans="1:14" ht="14.25" x14ac:dyDescent="0.2">
      <c r="A52" s="73" t="s">
        <v>69</v>
      </c>
      <c r="B52" s="73"/>
    </row>
    <row r="53" spans="1:14" ht="14.25" x14ac:dyDescent="0.2">
      <c r="A53" s="73" t="s">
        <v>238</v>
      </c>
    </row>
  </sheetData>
  <customSheetViews>
    <customSheetView guid="{76352FE9-FF82-4643-A06A-7C1C1C8B95E5}" scale="75" fitToPage="1" showRuler="0">
      <pageMargins left="0.5" right="0.5" top="0.75" bottom="0.5" header="0.5" footer="0.25"/>
      <printOptions horizontalCentered="1"/>
      <pageSetup scale="76" orientation="landscape" r:id="rId1"/>
      <headerFooter alignWithMargins="0"/>
    </customSheetView>
    <customSheetView guid="{908D5E16-B5D7-475E-AAA1-34F9C0485A59}" scale="75" fitToPage="1" showRuler="0">
      <selection activeCell="A2" sqref="A2"/>
      <pageMargins left="0.5" right="0.5" top="0.75" bottom="0.5" header="0.5" footer="0.25"/>
      <printOptions horizontalCentered="1"/>
      <pageSetup scale="76" orientation="landscape" r:id="rId2"/>
      <headerFooter alignWithMargins="0"/>
    </customSheetView>
  </customSheetViews>
  <mergeCells count="3">
    <mergeCell ref="E8:N8"/>
    <mergeCell ref="E29:N29"/>
    <mergeCell ref="E31:N31"/>
  </mergeCells>
  <phoneticPr fontId="7" type="noConversion"/>
  <conditionalFormatting sqref="B11:T28 Z11:Z28">
    <cfRule type="expression" dxfId="2" priority="1" stopIfTrue="1">
      <formula>$W11=1</formula>
    </cfRule>
  </conditionalFormatting>
  <conditionalFormatting sqref="A11:A28 D33">
    <cfRule type="expression" dxfId="1" priority="2" stopIfTrue="1">
      <formula>$U11=1</formula>
    </cfRule>
  </conditionalFormatting>
  <conditionalFormatting sqref="O30:T34">
    <cfRule type="expression" dxfId="0" priority="3" stopIfTrue="1">
      <formula>+#REF!=1</formula>
    </cfRule>
  </conditionalFormatting>
  <printOptions horizontalCentered="1"/>
  <pageMargins left="0.5" right="0.5" top="0.75" bottom="0.5" header="0.5" footer="0.25"/>
  <pageSetup scale="61" orientation="landscape" r:id="rId3"/>
  <headerFooter alignWithMargins="0"/>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U68"/>
  <sheetViews>
    <sheetView workbookViewId="0">
      <pane xSplit="2" ySplit="7" topLeftCell="C8" activePane="bottomRight" state="frozen"/>
      <selection pane="topRight" activeCell="C1" sqref="C1"/>
      <selection pane="bottomLeft" activeCell="A8" sqref="A8"/>
      <selection pane="bottomRight"/>
    </sheetView>
  </sheetViews>
  <sheetFormatPr defaultRowHeight="12.75" x14ac:dyDescent="0.2"/>
  <cols>
    <col min="1" max="1" width="29" customWidth="1"/>
    <col min="2" max="2" width="30" bestFit="1" customWidth="1"/>
    <col min="3" max="3" width="18.42578125" bestFit="1" customWidth="1"/>
    <col min="4" max="156" width="13.140625" customWidth="1"/>
  </cols>
  <sheetData>
    <row r="2" spans="1:255" x14ac:dyDescent="0.2">
      <c r="A2" s="39" t="s">
        <v>350</v>
      </c>
    </row>
    <row r="3" spans="1:255" x14ac:dyDescent="0.2">
      <c r="A3" s="39"/>
      <c r="B3" s="10" t="s">
        <v>351</v>
      </c>
    </row>
    <row r="4" spans="1:255" x14ac:dyDescent="0.2">
      <c r="A4" s="39"/>
      <c r="B4" s="10"/>
    </row>
    <row r="5" spans="1:255" x14ac:dyDescent="0.2">
      <c r="A5" s="39"/>
      <c r="B5" s="230" t="s">
        <v>352</v>
      </c>
      <c r="C5" s="304">
        <v>43891</v>
      </c>
    </row>
    <row r="6" spans="1:255" x14ac:dyDescent="0.2">
      <c r="B6" s="39" t="s">
        <v>353</v>
      </c>
      <c r="C6" s="1">
        <v>39783</v>
      </c>
      <c r="D6" s="1">
        <v>39814</v>
      </c>
      <c r="E6" s="1">
        <v>39845</v>
      </c>
      <c r="F6" s="1">
        <v>39873</v>
      </c>
      <c r="G6" s="1">
        <v>39904</v>
      </c>
      <c r="H6" s="1">
        <v>39934</v>
      </c>
      <c r="I6" s="1">
        <v>39965</v>
      </c>
      <c r="J6" s="1">
        <v>39995</v>
      </c>
      <c r="K6" s="1">
        <v>40026</v>
      </c>
      <c r="L6" s="1">
        <v>40057</v>
      </c>
      <c r="M6" s="1">
        <v>40087</v>
      </c>
      <c r="N6" s="1">
        <v>40118</v>
      </c>
      <c r="O6" s="1">
        <v>40148</v>
      </c>
      <c r="P6" s="1">
        <v>40179</v>
      </c>
      <c r="Q6" s="1">
        <v>40210</v>
      </c>
      <c r="R6" s="1">
        <v>40238</v>
      </c>
      <c r="S6" s="1">
        <v>40269</v>
      </c>
      <c r="T6" s="1">
        <v>40299</v>
      </c>
      <c r="U6" s="1">
        <v>40330</v>
      </c>
      <c r="V6" s="1">
        <v>40360</v>
      </c>
      <c r="W6" s="1">
        <v>40391</v>
      </c>
      <c r="X6" s="1">
        <v>40422</v>
      </c>
      <c r="Y6" s="1">
        <v>40452</v>
      </c>
      <c r="Z6" s="1">
        <v>40483</v>
      </c>
      <c r="AA6" s="1">
        <v>40513</v>
      </c>
      <c r="AB6" s="1">
        <v>40544</v>
      </c>
      <c r="AC6" s="1">
        <v>40575</v>
      </c>
      <c r="AD6" s="1">
        <v>40603</v>
      </c>
      <c r="AE6" s="1">
        <v>40634</v>
      </c>
      <c r="AF6" s="1">
        <v>40664</v>
      </c>
      <c r="AG6" s="1">
        <v>40695</v>
      </c>
      <c r="AH6" s="1">
        <v>40725</v>
      </c>
      <c r="AI6" s="1">
        <v>40756</v>
      </c>
      <c r="AJ6" s="1">
        <v>40787</v>
      </c>
      <c r="AK6" s="1">
        <v>40817</v>
      </c>
      <c r="AL6" s="1">
        <v>40848</v>
      </c>
      <c r="AM6" s="1">
        <v>40878</v>
      </c>
      <c r="AN6" s="1">
        <v>40909</v>
      </c>
      <c r="AO6" s="1">
        <v>40940</v>
      </c>
      <c r="AP6" s="1">
        <v>40969</v>
      </c>
      <c r="AQ6" s="1">
        <v>41000</v>
      </c>
      <c r="AR6" s="1">
        <v>41030</v>
      </c>
      <c r="AS6" s="1">
        <v>41061</v>
      </c>
      <c r="AT6" s="1">
        <v>41091</v>
      </c>
      <c r="AU6" s="1">
        <v>41122</v>
      </c>
      <c r="AV6" s="1">
        <v>41153</v>
      </c>
      <c r="AW6" s="1">
        <v>41183</v>
      </c>
      <c r="AX6" s="1">
        <v>41214</v>
      </c>
      <c r="AY6" s="1">
        <v>41244</v>
      </c>
      <c r="AZ6" s="1">
        <v>41275</v>
      </c>
      <c r="BA6" s="1">
        <v>41306</v>
      </c>
      <c r="BB6" s="1">
        <v>41334</v>
      </c>
      <c r="BC6" s="1">
        <v>41365</v>
      </c>
      <c r="BD6" s="1">
        <v>41395</v>
      </c>
      <c r="BE6" s="1">
        <v>41426</v>
      </c>
      <c r="BF6" s="1">
        <v>41456</v>
      </c>
      <c r="BG6" s="1">
        <v>41487</v>
      </c>
      <c r="BH6" s="1">
        <v>41518</v>
      </c>
      <c r="BI6" s="1">
        <v>41548</v>
      </c>
      <c r="BJ6" s="1">
        <v>41579</v>
      </c>
      <c r="BK6" s="1">
        <v>41609</v>
      </c>
      <c r="BL6" s="1">
        <v>41640</v>
      </c>
      <c r="BM6" s="1">
        <v>41671</v>
      </c>
      <c r="BN6" s="1">
        <v>41699</v>
      </c>
      <c r="BO6" s="1">
        <v>41730</v>
      </c>
      <c r="BP6" s="1">
        <v>41760</v>
      </c>
      <c r="BQ6" s="1">
        <v>41791</v>
      </c>
      <c r="BR6" s="1">
        <v>41821</v>
      </c>
      <c r="BS6" s="1">
        <v>41852</v>
      </c>
      <c r="BT6" s="1">
        <v>41883</v>
      </c>
      <c r="BU6" s="1">
        <v>41913</v>
      </c>
      <c r="BV6" s="1">
        <v>41944</v>
      </c>
      <c r="BW6" s="1">
        <v>41974</v>
      </c>
      <c r="BX6" s="1">
        <v>42005</v>
      </c>
      <c r="BY6" s="1">
        <v>42036</v>
      </c>
      <c r="BZ6" s="1">
        <v>42064</v>
      </c>
      <c r="CA6" s="1">
        <v>42095</v>
      </c>
      <c r="CB6" s="1">
        <v>42125</v>
      </c>
      <c r="CC6" s="1">
        <v>42156</v>
      </c>
      <c r="CD6" s="1">
        <v>42186</v>
      </c>
      <c r="CE6" s="1">
        <v>42217</v>
      </c>
      <c r="CF6" s="1">
        <v>42248</v>
      </c>
      <c r="CG6" s="1">
        <v>42278</v>
      </c>
      <c r="CH6" s="1">
        <v>42309</v>
      </c>
      <c r="CI6" s="1">
        <v>42339</v>
      </c>
      <c r="CJ6" s="1">
        <v>42370</v>
      </c>
      <c r="CK6" s="1">
        <v>42401</v>
      </c>
      <c r="CL6" s="1">
        <v>42430</v>
      </c>
      <c r="CM6" s="1">
        <v>42461</v>
      </c>
      <c r="CN6" s="1">
        <v>42491</v>
      </c>
      <c r="CO6" s="1">
        <v>42522</v>
      </c>
      <c r="CP6" s="1">
        <v>42552</v>
      </c>
      <c r="CQ6" s="1">
        <v>42583</v>
      </c>
      <c r="CR6" s="1">
        <v>42614</v>
      </c>
      <c r="CS6" s="1">
        <v>42644</v>
      </c>
      <c r="CT6" s="1">
        <v>42675</v>
      </c>
      <c r="CU6" s="1">
        <v>42705</v>
      </c>
      <c r="CV6" s="1">
        <v>42736</v>
      </c>
      <c r="CW6" s="1">
        <v>42767</v>
      </c>
      <c r="CX6" s="1">
        <v>42795</v>
      </c>
      <c r="CY6" s="1">
        <v>42826</v>
      </c>
      <c r="CZ6" s="1">
        <v>42856</v>
      </c>
      <c r="DA6" s="1">
        <v>42887</v>
      </c>
      <c r="DB6" s="1">
        <v>42917</v>
      </c>
      <c r="DC6" s="1">
        <v>42948</v>
      </c>
      <c r="DD6" s="1">
        <v>42979</v>
      </c>
      <c r="DE6" s="1">
        <v>43009</v>
      </c>
      <c r="DF6" s="1">
        <v>43040</v>
      </c>
      <c r="DG6" s="1">
        <v>43070</v>
      </c>
      <c r="DH6" s="1">
        <v>43101</v>
      </c>
      <c r="DI6" s="1">
        <v>43132</v>
      </c>
      <c r="DJ6" s="1">
        <v>43160</v>
      </c>
      <c r="DK6" s="1">
        <v>43191</v>
      </c>
      <c r="DL6" s="1">
        <v>43221</v>
      </c>
      <c r="DM6" s="1">
        <v>43252</v>
      </c>
      <c r="DN6" s="1">
        <v>43282</v>
      </c>
      <c r="DO6" s="1">
        <v>43313</v>
      </c>
      <c r="DP6" s="1">
        <v>43344</v>
      </c>
      <c r="DQ6" s="1">
        <v>43374</v>
      </c>
      <c r="DR6" s="1">
        <v>43405</v>
      </c>
      <c r="DS6" s="1">
        <v>43435</v>
      </c>
      <c r="DT6" s="1">
        <v>43466</v>
      </c>
      <c r="DU6" s="1">
        <v>43497</v>
      </c>
      <c r="DV6" s="1">
        <v>43525</v>
      </c>
      <c r="DW6" s="1">
        <v>43556</v>
      </c>
      <c r="DX6" s="1">
        <v>43586</v>
      </c>
      <c r="DY6" s="1">
        <v>43617</v>
      </c>
      <c r="DZ6" s="1">
        <v>43647</v>
      </c>
      <c r="EA6" s="1">
        <v>43678</v>
      </c>
      <c r="EB6" s="1">
        <v>43709</v>
      </c>
      <c r="EC6" s="1">
        <v>43739</v>
      </c>
      <c r="ED6" s="1">
        <v>43770</v>
      </c>
      <c r="EE6" s="1">
        <v>43800</v>
      </c>
      <c r="EF6" s="1">
        <v>43831</v>
      </c>
      <c r="EG6" s="1">
        <v>43862</v>
      </c>
      <c r="EH6" s="1">
        <v>43891</v>
      </c>
      <c r="EI6" s="1">
        <v>43922</v>
      </c>
      <c r="EJ6" s="1">
        <v>43952</v>
      </c>
      <c r="EK6" s="1">
        <v>43983</v>
      </c>
      <c r="EL6" s="1">
        <v>44013</v>
      </c>
      <c r="EM6" s="1">
        <v>44044</v>
      </c>
      <c r="EN6" s="1">
        <v>44075</v>
      </c>
      <c r="EO6" s="1">
        <v>44105</v>
      </c>
      <c r="EP6" s="1">
        <v>44136</v>
      </c>
      <c r="EQ6" s="1">
        <v>44166</v>
      </c>
      <c r="ER6" s="1">
        <v>44197</v>
      </c>
      <c r="ES6" s="1">
        <v>44228</v>
      </c>
      <c r="ET6" s="1">
        <v>44256</v>
      </c>
      <c r="EU6" s="1">
        <v>44287</v>
      </c>
      <c r="EV6" s="1">
        <v>44317</v>
      </c>
      <c r="EW6" s="1">
        <v>44348</v>
      </c>
      <c r="EX6" s="1">
        <v>44378</v>
      </c>
      <c r="EY6" s="1">
        <v>44409</v>
      </c>
      <c r="EZ6" s="1">
        <v>44440</v>
      </c>
      <c r="FA6" s="1">
        <v>44470</v>
      </c>
      <c r="FB6" s="1">
        <v>44501</v>
      </c>
      <c r="FC6" s="1">
        <v>44531</v>
      </c>
      <c r="FD6" s="1">
        <v>44562</v>
      </c>
      <c r="FE6" s="1">
        <v>44593</v>
      </c>
      <c r="FF6" s="1">
        <v>44621</v>
      </c>
      <c r="FG6" s="1">
        <v>44652</v>
      </c>
      <c r="FH6" s="1">
        <v>44682</v>
      </c>
      <c r="FI6" s="1">
        <v>44713</v>
      </c>
      <c r="FJ6" s="1">
        <v>44743</v>
      </c>
      <c r="FK6" s="1">
        <v>44774</v>
      </c>
      <c r="FL6" s="1">
        <v>44805</v>
      </c>
      <c r="FM6" s="1">
        <v>44835</v>
      </c>
      <c r="FN6" s="1">
        <v>44866</v>
      </c>
      <c r="FO6" s="1">
        <v>44896</v>
      </c>
      <c r="FP6" s="1">
        <v>44927</v>
      </c>
      <c r="FQ6" s="1">
        <v>44958</v>
      </c>
      <c r="FR6" s="1">
        <v>44986</v>
      </c>
      <c r="FS6" s="1">
        <v>45017</v>
      </c>
      <c r="FT6" s="1">
        <v>45047</v>
      </c>
      <c r="FU6" s="1">
        <v>45078</v>
      </c>
      <c r="FV6" s="1">
        <v>45108</v>
      </c>
      <c r="FW6" s="1">
        <v>45139</v>
      </c>
      <c r="FX6" s="1">
        <v>45170</v>
      </c>
      <c r="FY6" s="1">
        <v>45200</v>
      </c>
      <c r="FZ6" s="1">
        <v>45231</v>
      </c>
      <c r="GA6" s="1">
        <v>45261</v>
      </c>
      <c r="GB6" s="1">
        <v>45292</v>
      </c>
      <c r="GC6" s="1">
        <v>45323</v>
      </c>
      <c r="GD6" s="1">
        <v>45352</v>
      </c>
      <c r="GE6" s="1">
        <v>45383</v>
      </c>
      <c r="GF6" s="1">
        <v>45413</v>
      </c>
      <c r="GG6" s="1">
        <v>45444</v>
      </c>
      <c r="GH6" s="1">
        <v>45474</v>
      </c>
      <c r="GI6" s="1">
        <v>45505</v>
      </c>
      <c r="GJ6" s="1">
        <v>45536</v>
      </c>
      <c r="GK6" s="1">
        <v>45566</v>
      </c>
      <c r="GL6" s="1">
        <v>45597</v>
      </c>
      <c r="GM6" s="1">
        <v>45627</v>
      </c>
      <c r="GN6" s="1">
        <v>45658</v>
      </c>
      <c r="GO6" s="1">
        <v>45689</v>
      </c>
      <c r="GP6" s="1">
        <v>45717</v>
      </c>
      <c r="GQ6" s="1">
        <v>45748</v>
      </c>
      <c r="GR6" s="1">
        <v>45778</v>
      </c>
      <c r="GS6" s="1">
        <v>45809</v>
      </c>
      <c r="GT6" s="1">
        <v>45839</v>
      </c>
      <c r="GU6" s="1">
        <v>45870</v>
      </c>
      <c r="GV6" s="1">
        <v>45901</v>
      </c>
      <c r="GW6" s="1">
        <v>45931</v>
      </c>
      <c r="GX6" s="1">
        <v>45962</v>
      </c>
      <c r="GY6" s="1">
        <v>45992</v>
      </c>
      <c r="GZ6" s="1">
        <v>46023</v>
      </c>
      <c r="HA6" s="1">
        <v>46054</v>
      </c>
      <c r="HB6" s="1">
        <v>46082</v>
      </c>
      <c r="HC6" s="1">
        <v>46113</v>
      </c>
      <c r="HD6" s="1">
        <v>46143</v>
      </c>
      <c r="HE6" s="1">
        <v>46174</v>
      </c>
      <c r="HF6" s="1">
        <v>46204</v>
      </c>
      <c r="HG6" s="1">
        <v>46235</v>
      </c>
      <c r="HH6" s="1">
        <v>46266</v>
      </c>
      <c r="HI6" s="1">
        <v>46296</v>
      </c>
      <c r="HJ6" s="1">
        <v>46327</v>
      </c>
      <c r="HK6" s="1">
        <v>46357</v>
      </c>
      <c r="HL6" s="1">
        <v>46388</v>
      </c>
      <c r="HM6" s="1">
        <v>46419</v>
      </c>
      <c r="HN6" s="1">
        <v>46447</v>
      </c>
      <c r="HO6" s="1">
        <v>46478</v>
      </c>
      <c r="HP6" s="1">
        <v>46508</v>
      </c>
      <c r="HQ6" s="1">
        <v>46539</v>
      </c>
      <c r="HR6" s="1">
        <v>46569</v>
      </c>
      <c r="HS6" s="1">
        <v>46600</v>
      </c>
      <c r="HT6" s="1">
        <v>46631</v>
      </c>
      <c r="HU6" s="1">
        <v>46661</v>
      </c>
      <c r="HV6" s="1">
        <v>46692</v>
      </c>
      <c r="HW6" s="1">
        <v>46722</v>
      </c>
      <c r="HX6" s="1">
        <v>46753</v>
      </c>
      <c r="HY6" s="1">
        <v>46784</v>
      </c>
      <c r="HZ6" s="1">
        <v>46813</v>
      </c>
      <c r="IA6" s="1">
        <v>46844</v>
      </c>
      <c r="IB6" s="1">
        <v>46874</v>
      </c>
      <c r="IC6" s="1">
        <v>46905</v>
      </c>
      <c r="ID6" s="1">
        <v>46935</v>
      </c>
      <c r="IE6" s="1">
        <v>46966</v>
      </c>
      <c r="IF6" s="1">
        <v>46997</v>
      </c>
      <c r="IG6" s="1">
        <v>47027</v>
      </c>
      <c r="IH6" s="1">
        <v>47058</v>
      </c>
      <c r="II6" s="1">
        <v>47088</v>
      </c>
      <c r="IJ6" s="1">
        <v>47119</v>
      </c>
      <c r="IK6" s="1">
        <v>47150</v>
      </c>
      <c r="IL6" s="1">
        <v>47178</v>
      </c>
      <c r="IM6" s="1">
        <v>47209</v>
      </c>
      <c r="IN6" s="1">
        <v>47239</v>
      </c>
      <c r="IO6" s="1">
        <v>47270</v>
      </c>
      <c r="IP6" s="1">
        <v>47300</v>
      </c>
      <c r="IQ6" s="1">
        <v>47331</v>
      </c>
      <c r="IR6" s="1">
        <v>47362</v>
      </c>
      <c r="IS6" s="1">
        <v>47392</v>
      </c>
      <c r="IT6" s="1">
        <v>47423</v>
      </c>
      <c r="IU6" s="1">
        <v>47453</v>
      </c>
    </row>
    <row r="7" spans="1:255" x14ac:dyDescent="0.2">
      <c r="B7" s="39" t="s">
        <v>354</v>
      </c>
      <c r="C7">
        <f>IF(C6&gt;$C5,0,1)</f>
        <v>1</v>
      </c>
      <c r="D7">
        <f>IF(D6&gt;$C5,0,1)</f>
        <v>1</v>
      </c>
      <c r="E7">
        <f t="shared" ref="E7:BP7" si="0">IF(E6&gt;$C5,0,1)</f>
        <v>1</v>
      </c>
      <c r="F7">
        <f t="shared" si="0"/>
        <v>1</v>
      </c>
      <c r="G7">
        <f t="shared" si="0"/>
        <v>1</v>
      </c>
      <c r="H7">
        <f t="shared" si="0"/>
        <v>1</v>
      </c>
      <c r="I7">
        <f t="shared" si="0"/>
        <v>1</v>
      </c>
      <c r="J7">
        <f t="shared" si="0"/>
        <v>1</v>
      </c>
      <c r="K7">
        <f t="shared" si="0"/>
        <v>1</v>
      </c>
      <c r="L7">
        <f t="shared" si="0"/>
        <v>1</v>
      </c>
      <c r="M7">
        <f t="shared" si="0"/>
        <v>1</v>
      </c>
      <c r="N7">
        <f t="shared" si="0"/>
        <v>1</v>
      </c>
      <c r="O7">
        <f t="shared" si="0"/>
        <v>1</v>
      </c>
      <c r="P7">
        <f t="shared" si="0"/>
        <v>1</v>
      </c>
      <c r="Q7">
        <f t="shared" si="0"/>
        <v>1</v>
      </c>
      <c r="R7">
        <f t="shared" si="0"/>
        <v>1</v>
      </c>
      <c r="S7">
        <f t="shared" si="0"/>
        <v>1</v>
      </c>
      <c r="T7">
        <f t="shared" si="0"/>
        <v>1</v>
      </c>
      <c r="U7">
        <f t="shared" si="0"/>
        <v>1</v>
      </c>
      <c r="V7">
        <f t="shared" si="0"/>
        <v>1</v>
      </c>
      <c r="W7">
        <f t="shared" si="0"/>
        <v>1</v>
      </c>
      <c r="X7">
        <f t="shared" si="0"/>
        <v>1</v>
      </c>
      <c r="Y7">
        <f t="shared" si="0"/>
        <v>1</v>
      </c>
      <c r="Z7">
        <f t="shared" si="0"/>
        <v>1</v>
      </c>
      <c r="AA7">
        <f t="shared" si="0"/>
        <v>1</v>
      </c>
      <c r="AB7">
        <f t="shared" si="0"/>
        <v>1</v>
      </c>
      <c r="AC7">
        <f t="shared" si="0"/>
        <v>1</v>
      </c>
      <c r="AD7">
        <f t="shared" si="0"/>
        <v>1</v>
      </c>
      <c r="AE7">
        <f t="shared" si="0"/>
        <v>1</v>
      </c>
      <c r="AF7">
        <f t="shared" si="0"/>
        <v>1</v>
      </c>
      <c r="AG7">
        <f t="shared" si="0"/>
        <v>1</v>
      </c>
      <c r="AH7">
        <f t="shared" si="0"/>
        <v>1</v>
      </c>
      <c r="AI7">
        <f t="shared" si="0"/>
        <v>1</v>
      </c>
      <c r="AJ7">
        <f t="shared" si="0"/>
        <v>1</v>
      </c>
      <c r="AK7">
        <f t="shared" si="0"/>
        <v>1</v>
      </c>
      <c r="AL7">
        <f t="shared" si="0"/>
        <v>1</v>
      </c>
      <c r="AM7">
        <f t="shared" si="0"/>
        <v>1</v>
      </c>
      <c r="AN7">
        <f t="shared" si="0"/>
        <v>1</v>
      </c>
      <c r="AO7">
        <f t="shared" si="0"/>
        <v>1</v>
      </c>
      <c r="AP7">
        <f t="shared" si="0"/>
        <v>1</v>
      </c>
      <c r="AQ7">
        <f t="shared" si="0"/>
        <v>1</v>
      </c>
      <c r="AR7">
        <f t="shared" si="0"/>
        <v>1</v>
      </c>
      <c r="AS7">
        <f t="shared" si="0"/>
        <v>1</v>
      </c>
      <c r="AT7">
        <f t="shared" si="0"/>
        <v>1</v>
      </c>
      <c r="AU7">
        <f t="shared" si="0"/>
        <v>1</v>
      </c>
      <c r="AV7">
        <f t="shared" si="0"/>
        <v>1</v>
      </c>
      <c r="AW7">
        <f t="shared" si="0"/>
        <v>1</v>
      </c>
      <c r="AX7">
        <f t="shared" si="0"/>
        <v>1</v>
      </c>
      <c r="AY7">
        <f t="shared" si="0"/>
        <v>1</v>
      </c>
      <c r="AZ7">
        <f t="shared" si="0"/>
        <v>1</v>
      </c>
      <c r="BA7">
        <f t="shared" si="0"/>
        <v>1</v>
      </c>
      <c r="BB7">
        <f t="shared" si="0"/>
        <v>1</v>
      </c>
      <c r="BC7">
        <f t="shared" si="0"/>
        <v>1</v>
      </c>
      <c r="BD7">
        <f t="shared" si="0"/>
        <v>1</v>
      </c>
      <c r="BE7">
        <f t="shared" si="0"/>
        <v>1</v>
      </c>
      <c r="BF7">
        <f t="shared" si="0"/>
        <v>1</v>
      </c>
      <c r="BG7">
        <f t="shared" si="0"/>
        <v>1</v>
      </c>
      <c r="BH7">
        <f t="shared" si="0"/>
        <v>1</v>
      </c>
      <c r="BI7">
        <f t="shared" si="0"/>
        <v>1</v>
      </c>
      <c r="BJ7">
        <f t="shared" si="0"/>
        <v>1</v>
      </c>
      <c r="BK7">
        <f t="shared" si="0"/>
        <v>1</v>
      </c>
      <c r="BL7">
        <f t="shared" si="0"/>
        <v>1</v>
      </c>
      <c r="BM7">
        <f t="shared" si="0"/>
        <v>1</v>
      </c>
      <c r="BN7">
        <f t="shared" si="0"/>
        <v>1</v>
      </c>
      <c r="BO7">
        <f t="shared" si="0"/>
        <v>1</v>
      </c>
      <c r="BP7">
        <f t="shared" si="0"/>
        <v>1</v>
      </c>
      <c r="BQ7">
        <f t="shared" ref="BQ7:EB7" si="1">IF(BQ6&gt;$C5,0,1)</f>
        <v>1</v>
      </c>
      <c r="BR7">
        <f t="shared" si="1"/>
        <v>1</v>
      </c>
      <c r="BS7">
        <f t="shared" si="1"/>
        <v>1</v>
      </c>
      <c r="BT7">
        <f t="shared" si="1"/>
        <v>1</v>
      </c>
      <c r="BU7">
        <f t="shared" si="1"/>
        <v>1</v>
      </c>
      <c r="BV7">
        <f t="shared" si="1"/>
        <v>1</v>
      </c>
      <c r="BW7">
        <f t="shared" si="1"/>
        <v>1</v>
      </c>
      <c r="BX7">
        <f t="shared" si="1"/>
        <v>1</v>
      </c>
      <c r="BY7">
        <f t="shared" si="1"/>
        <v>1</v>
      </c>
      <c r="BZ7">
        <f t="shared" si="1"/>
        <v>1</v>
      </c>
      <c r="CA7">
        <f t="shared" si="1"/>
        <v>1</v>
      </c>
      <c r="CB7">
        <f t="shared" si="1"/>
        <v>1</v>
      </c>
      <c r="CC7">
        <f t="shared" si="1"/>
        <v>1</v>
      </c>
      <c r="CD7">
        <f t="shared" si="1"/>
        <v>1</v>
      </c>
      <c r="CE7">
        <f t="shared" si="1"/>
        <v>1</v>
      </c>
      <c r="CF7">
        <f t="shared" si="1"/>
        <v>1</v>
      </c>
      <c r="CG7">
        <f t="shared" si="1"/>
        <v>1</v>
      </c>
      <c r="CH7">
        <f t="shared" si="1"/>
        <v>1</v>
      </c>
      <c r="CI7">
        <f t="shared" si="1"/>
        <v>1</v>
      </c>
      <c r="CJ7">
        <f t="shared" si="1"/>
        <v>1</v>
      </c>
      <c r="CK7">
        <f t="shared" si="1"/>
        <v>1</v>
      </c>
      <c r="CL7">
        <f t="shared" si="1"/>
        <v>1</v>
      </c>
      <c r="CM7">
        <f t="shared" si="1"/>
        <v>1</v>
      </c>
      <c r="CN7">
        <f t="shared" si="1"/>
        <v>1</v>
      </c>
      <c r="CO7">
        <f t="shared" si="1"/>
        <v>1</v>
      </c>
      <c r="CP7">
        <f t="shared" si="1"/>
        <v>1</v>
      </c>
      <c r="CQ7">
        <f t="shared" si="1"/>
        <v>1</v>
      </c>
      <c r="CR7">
        <f t="shared" si="1"/>
        <v>1</v>
      </c>
      <c r="CS7">
        <f t="shared" si="1"/>
        <v>1</v>
      </c>
      <c r="CT7">
        <f t="shared" si="1"/>
        <v>1</v>
      </c>
      <c r="CU7">
        <f t="shared" si="1"/>
        <v>1</v>
      </c>
      <c r="CV7">
        <f t="shared" si="1"/>
        <v>1</v>
      </c>
      <c r="CW7">
        <f t="shared" si="1"/>
        <v>1</v>
      </c>
      <c r="CX7">
        <f t="shared" si="1"/>
        <v>1</v>
      </c>
      <c r="CY7">
        <f t="shared" si="1"/>
        <v>1</v>
      </c>
      <c r="CZ7">
        <f t="shared" si="1"/>
        <v>1</v>
      </c>
      <c r="DA7">
        <f t="shared" si="1"/>
        <v>1</v>
      </c>
      <c r="DB7">
        <f t="shared" si="1"/>
        <v>1</v>
      </c>
      <c r="DC7">
        <f t="shared" si="1"/>
        <v>1</v>
      </c>
      <c r="DD7">
        <f t="shared" si="1"/>
        <v>1</v>
      </c>
      <c r="DE7">
        <f t="shared" si="1"/>
        <v>1</v>
      </c>
      <c r="DF7">
        <f t="shared" si="1"/>
        <v>1</v>
      </c>
      <c r="DG7">
        <f t="shared" si="1"/>
        <v>1</v>
      </c>
      <c r="DH7">
        <f t="shared" si="1"/>
        <v>1</v>
      </c>
      <c r="DI7">
        <f t="shared" si="1"/>
        <v>1</v>
      </c>
      <c r="DJ7">
        <f t="shared" si="1"/>
        <v>1</v>
      </c>
      <c r="DK7">
        <f t="shared" si="1"/>
        <v>1</v>
      </c>
      <c r="DL7">
        <f t="shared" si="1"/>
        <v>1</v>
      </c>
      <c r="DM7">
        <f t="shared" si="1"/>
        <v>1</v>
      </c>
      <c r="DN7">
        <f t="shared" si="1"/>
        <v>1</v>
      </c>
      <c r="DO7">
        <f t="shared" si="1"/>
        <v>1</v>
      </c>
      <c r="DP7">
        <f t="shared" si="1"/>
        <v>1</v>
      </c>
      <c r="DQ7">
        <f t="shared" si="1"/>
        <v>1</v>
      </c>
      <c r="DR7">
        <f t="shared" si="1"/>
        <v>1</v>
      </c>
      <c r="DS7">
        <f t="shared" si="1"/>
        <v>1</v>
      </c>
      <c r="DT7">
        <f t="shared" si="1"/>
        <v>1</v>
      </c>
      <c r="DU7">
        <f t="shared" si="1"/>
        <v>1</v>
      </c>
      <c r="DV7">
        <f t="shared" si="1"/>
        <v>1</v>
      </c>
      <c r="DW7">
        <f t="shared" si="1"/>
        <v>1</v>
      </c>
      <c r="DX7">
        <f t="shared" si="1"/>
        <v>1</v>
      </c>
      <c r="DY7">
        <f t="shared" si="1"/>
        <v>1</v>
      </c>
      <c r="DZ7">
        <f t="shared" si="1"/>
        <v>1</v>
      </c>
      <c r="EA7">
        <f t="shared" si="1"/>
        <v>1</v>
      </c>
      <c r="EB7">
        <f t="shared" si="1"/>
        <v>1</v>
      </c>
      <c r="EC7">
        <f t="shared" ref="EC7:GN7" si="2">IF(EC6&gt;$C5,0,1)</f>
        <v>1</v>
      </c>
      <c r="ED7">
        <f t="shared" si="2"/>
        <v>1</v>
      </c>
      <c r="EE7">
        <f t="shared" si="2"/>
        <v>1</v>
      </c>
      <c r="EF7">
        <f t="shared" si="2"/>
        <v>1</v>
      </c>
      <c r="EG7">
        <f t="shared" si="2"/>
        <v>1</v>
      </c>
      <c r="EH7">
        <f t="shared" si="2"/>
        <v>1</v>
      </c>
      <c r="EI7">
        <f t="shared" si="2"/>
        <v>0</v>
      </c>
      <c r="EJ7">
        <f t="shared" si="2"/>
        <v>0</v>
      </c>
      <c r="EK7">
        <f t="shared" si="2"/>
        <v>0</v>
      </c>
      <c r="EL7">
        <f t="shared" si="2"/>
        <v>0</v>
      </c>
      <c r="EM7">
        <f t="shared" si="2"/>
        <v>0</v>
      </c>
      <c r="EN7">
        <f t="shared" si="2"/>
        <v>0</v>
      </c>
      <c r="EO7">
        <f t="shared" si="2"/>
        <v>0</v>
      </c>
      <c r="EP7">
        <f t="shared" si="2"/>
        <v>0</v>
      </c>
      <c r="EQ7">
        <f t="shared" si="2"/>
        <v>0</v>
      </c>
      <c r="ER7">
        <f t="shared" si="2"/>
        <v>0</v>
      </c>
      <c r="ES7">
        <f t="shared" si="2"/>
        <v>0</v>
      </c>
      <c r="ET7">
        <f t="shared" si="2"/>
        <v>0</v>
      </c>
      <c r="EU7">
        <f t="shared" si="2"/>
        <v>0</v>
      </c>
      <c r="EV7">
        <f t="shared" si="2"/>
        <v>0</v>
      </c>
      <c r="EW7">
        <f t="shared" si="2"/>
        <v>0</v>
      </c>
      <c r="EX7">
        <f t="shared" si="2"/>
        <v>0</v>
      </c>
      <c r="EY7">
        <f t="shared" si="2"/>
        <v>0</v>
      </c>
      <c r="EZ7">
        <f t="shared" si="2"/>
        <v>0</v>
      </c>
      <c r="FA7">
        <f t="shared" si="2"/>
        <v>0</v>
      </c>
      <c r="FB7">
        <f t="shared" si="2"/>
        <v>0</v>
      </c>
      <c r="FC7">
        <f t="shared" si="2"/>
        <v>0</v>
      </c>
      <c r="FD7">
        <f t="shared" si="2"/>
        <v>0</v>
      </c>
      <c r="FE7">
        <f t="shared" si="2"/>
        <v>0</v>
      </c>
      <c r="FF7">
        <f t="shared" si="2"/>
        <v>0</v>
      </c>
      <c r="FG7">
        <f t="shared" si="2"/>
        <v>0</v>
      </c>
      <c r="FH7">
        <f t="shared" si="2"/>
        <v>0</v>
      </c>
      <c r="FI7">
        <f t="shared" si="2"/>
        <v>0</v>
      </c>
      <c r="FJ7">
        <f t="shared" si="2"/>
        <v>0</v>
      </c>
      <c r="FK7">
        <f t="shared" si="2"/>
        <v>0</v>
      </c>
      <c r="FL7">
        <f t="shared" si="2"/>
        <v>0</v>
      </c>
      <c r="FM7">
        <f t="shared" si="2"/>
        <v>0</v>
      </c>
      <c r="FN7">
        <f t="shared" si="2"/>
        <v>0</v>
      </c>
      <c r="FO7">
        <f t="shared" si="2"/>
        <v>0</v>
      </c>
      <c r="FP7">
        <f t="shared" si="2"/>
        <v>0</v>
      </c>
      <c r="FQ7">
        <f t="shared" si="2"/>
        <v>0</v>
      </c>
      <c r="FR7">
        <f t="shared" si="2"/>
        <v>0</v>
      </c>
      <c r="FS7">
        <f t="shared" si="2"/>
        <v>0</v>
      </c>
      <c r="FT7">
        <f t="shared" si="2"/>
        <v>0</v>
      </c>
      <c r="FU7">
        <f t="shared" si="2"/>
        <v>0</v>
      </c>
      <c r="FV7">
        <f t="shared" si="2"/>
        <v>0</v>
      </c>
      <c r="FW7">
        <f t="shared" si="2"/>
        <v>0</v>
      </c>
      <c r="FX7">
        <f t="shared" si="2"/>
        <v>0</v>
      </c>
      <c r="FY7">
        <f t="shared" si="2"/>
        <v>0</v>
      </c>
      <c r="FZ7">
        <f t="shared" si="2"/>
        <v>0</v>
      </c>
      <c r="GA7">
        <f t="shared" si="2"/>
        <v>0</v>
      </c>
      <c r="GB7">
        <f t="shared" si="2"/>
        <v>0</v>
      </c>
      <c r="GC7">
        <f t="shared" si="2"/>
        <v>0</v>
      </c>
      <c r="GD7">
        <f t="shared" si="2"/>
        <v>0</v>
      </c>
      <c r="GE7">
        <f t="shared" si="2"/>
        <v>0</v>
      </c>
      <c r="GF7">
        <f t="shared" si="2"/>
        <v>0</v>
      </c>
      <c r="GG7">
        <f t="shared" si="2"/>
        <v>0</v>
      </c>
      <c r="GH7">
        <f t="shared" si="2"/>
        <v>0</v>
      </c>
      <c r="GI7">
        <f t="shared" si="2"/>
        <v>0</v>
      </c>
      <c r="GJ7">
        <f t="shared" si="2"/>
        <v>0</v>
      </c>
      <c r="GK7">
        <f t="shared" si="2"/>
        <v>0</v>
      </c>
      <c r="GL7">
        <f t="shared" si="2"/>
        <v>0</v>
      </c>
      <c r="GM7">
        <f t="shared" si="2"/>
        <v>0</v>
      </c>
      <c r="GN7">
        <f t="shared" si="2"/>
        <v>0</v>
      </c>
      <c r="GO7">
        <f t="shared" ref="GO7:IU7" si="3">IF(GO6&gt;$C5,0,1)</f>
        <v>0</v>
      </c>
      <c r="GP7">
        <f t="shared" si="3"/>
        <v>0</v>
      </c>
      <c r="GQ7">
        <f t="shared" si="3"/>
        <v>0</v>
      </c>
      <c r="GR7">
        <f t="shared" si="3"/>
        <v>0</v>
      </c>
      <c r="GS7">
        <f t="shared" si="3"/>
        <v>0</v>
      </c>
      <c r="GT7">
        <f t="shared" si="3"/>
        <v>0</v>
      </c>
      <c r="GU7">
        <f t="shared" si="3"/>
        <v>0</v>
      </c>
      <c r="GV7">
        <f t="shared" si="3"/>
        <v>0</v>
      </c>
      <c r="GW7">
        <f t="shared" si="3"/>
        <v>0</v>
      </c>
      <c r="GX7">
        <f t="shared" si="3"/>
        <v>0</v>
      </c>
      <c r="GY7">
        <f t="shared" si="3"/>
        <v>0</v>
      </c>
      <c r="GZ7">
        <f t="shared" si="3"/>
        <v>0</v>
      </c>
      <c r="HA7">
        <f t="shared" si="3"/>
        <v>0</v>
      </c>
      <c r="HB7">
        <f t="shared" si="3"/>
        <v>0</v>
      </c>
      <c r="HC7">
        <f t="shared" si="3"/>
        <v>0</v>
      </c>
      <c r="HD7">
        <f t="shared" si="3"/>
        <v>0</v>
      </c>
      <c r="HE7">
        <f t="shared" si="3"/>
        <v>0</v>
      </c>
      <c r="HF7">
        <f t="shared" si="3"/>
        <v>0</v>
      </c>
      <c r="HG7">
        <f t="shared" si="3"/>
        <v>0</v>
      </c>
      <c r="HH7">
        <f t="shared" si="3"/>
        <v>0</v>
      </c>
      <c r="HI7">
        <f t="shared" si="3"/>
        <v>0</v>
      </c>
      <c r="HJ7">
        <f t="shared" si="3"/>
        <v>0</v>
      </c>
      <c r="HK7">
        <f t="shared" si="3"/>
        <v>0</v>
      </c>
      <c r="HL7">
        <f t="shared" si="3"/>
        <v>0</v>
      </c>
      <c r="HM7">
        <f t="shared" si="3"/>
        <v>0</v>
      </c>
      <c r="HN7">
        <f t="shared" si="3"/>
        <v>0</v>
      </c>
      <c r="HO7">
        <f t="shared" si="3"/>
        <v>0</v>
      </c>
      <c r="HP7">
        <f t="shared" si="3"/>
        <v>0</v>
      </c>
      <c r="HQ7">
        <f t="shared" si="3"/>
        <v>0</v>
      </c>
      <c r="HR7">
        <f t="shared" si="3"/>
        <v>0</v>
      </c>
      <c r="HS7">
        <f t="shared" si="3"/>
        <v>0</v>
      </c>
      <c r="HT7">
        <f t="shared" si="3"/>
        <v>0</v>
      </c>
      <c r="HU7">
        <f t="shared" si="3"/>
        <v>0</v>
      </c>
      <c r="HV7">
        <f t="shared" si="3"/>
        <v>0</v>
      </c>
      <c r="HW7">
        <f t="shared" si="3"/>
        <v>0</v>
      </c>
      <c r="HX7">
        <f t="shared" si="3"/>
        <v>0</v>
      </c>
      <c r="HY7">
        <f t="shared" si="3"/>
        <v>0</v>
      </c>
      <c r="HZ7">
        <f t="shared" si="3"/>
        <v>0</v>
      </c>
      <c r="IA7">
        <f t="shared" si="3"/>
        <v>0</v>
      </c>
      <c r="IB7">
        <f t="shared" si="3"/>
        <v>0</v>
      </c>
      <c r="IC7">
        <f t="shared" si="3"/>
        <v>0</v>
      </c>
      <c r="ID7">
        <f t="shared" si="3"/>
        <v>0</v>
      </c>
      <c r="IE7">
        <f t="shared" si="3"/>
        <v>0</v>
      </c>
      <c r="IF7">
        <f t="shared" si="3"/>
        <v>0</v>
      </c>
      <c r="IG7">
        <f t="shared" si="3"/>
        <v>0</v>
      </c>
      <c r="IH7">
        <f t="shared" si="3"/>
        <v>0</v>
      </c>
      <c r="II7">
        <f t="shared" si="3"/>
        <v>0</v>
      </c>
      <c r="IJ7">
        <f t="shared" si="3"/>
        <v>0</v>
      </c>
      <c r="IK7">
        <f t="shared" si="3"/>
        <v>0</v>
      </c>
      <c r="IL7">
        <f t="shared" si="3"/>
        <v>0</v>
      </c>
      <c r="IM7">
        <f t="shared" si="3"/>
        <v>0</v>
      </c>
      <c r="IN7">
        <f t="shared" si="3"/>
        <v>0</v>
      </c>
      <c r="IO7">
        <f t="shared" si="3"/>
        <v>0</v>
      </c>
      <c r="IP7">
        <f t="shared" si="3"/>
        <v>0</v>
      </c>
      <c r="IQ7">
        <f t="shared" si="3"/>
        <v>0</v>
      </c>
      <c r="IR7">
        <f t="shared" si="3"/>
        <v>0</v>
      </c>
      <c r="IS7">
        <f t="shared" si="3"/>
        <v>0</v>
      </c>
      <c r="IT7">
        <f t="shared" si="3"/>
        <v>0</v>
      </c>
      <c r="IU7">
        <f t="shared" si="3"/>
        <v>0</v>
      </c>
    </row>
    <row r="9" spans="1:255" x14ac:dyDescent="0.2">
      <c r="A9" s="231" t="s">
        <v>355</v>
      </c>
    </row>
    <row r="10" spans="1:255" x14ac:dyDescent="0.2">
      <c r="B10" s="10" t="s">
        <v>351</v>
      </c>
    </row>
    <row r="11" spans="1:255" x14ac:dyDescent="0.2">
      <c r="B11" s="10"/>
    </row>
    <row r="12" spans="1:255" x14ac:dyDescent="0.2">
      <c r="B12" t="s">
        <v>270</v>
      </c>
      <c r="C12" s="304" t="s">
        <v>403</v>
      </c>
    </row>
    <row r="13" spans="1:255" x14ac:dyDescent="0.2">
      <c r="B13" t="s">
        <v>63</v>
      </c>
      <c r="C13" s="341">
        <v>6.6250000000000003E-2</v>
      </c>
    </row>
    <row r="14" spans="1:255" x14ac:dyDescent="0.2">
      <c r="B14" t="s">
        <v>356</v>
      </c>
      <c r="C14" s="302" t="s">
        <v>404</v>
      </c>
    </row>
    <row r="15" spans="1:255" x14ac:dyDescent="0.2">
      <c r="B15" s="39" t="s">
        <v>357</v>
      </c>
      <c r="C15" s="303">
        <v>44075</v>
      </c>
    </row>
    <row r="16" spans="1:255" x14ac:dyDescent="0.2">
      <c r="B16" s="39" t="s">
        <v>386</v>
      </c>
      <c r="C16" s="324">
        <v>8.1000000000000004E-5</v>
      </c>
      <c r="D16" s="39" t="s">
        <v>391</v>
      </c>
    </row>
    <row r="17" spans="1:4" x14ac:dyDescent="0.2">
      <c r="B17" s="39" t="s">
        <v>394</v>
      </c>
      <c r="C17" s="348" t="s">
        <v>405</v>
      </c>
      <c r="D17" s="39" t="s">
        <v>395</v>
      </c>
    </row>
    <row r="18" spans="1:4" x14ac:dyDescent="0.2">
      <c r="B18" t="s">
        <v>349</v>
      </c>
      <c r="C18" s="324">
        <v>1.3999999999999999E-4</v>
      </c>
    </row>
    <row r="19" spans="1:4" x14ac:dyDescent="0.2">
      <c r="B19" s="39" t="s">
        <v>358</v>
      </c>
      <c r="C19" s="324" t="s">
        <v>406</v>
      </c>
    </row>
    <row r="21" spans="1:4" x14ac:dyDescent="0.2">
      <c r="A21" s="231" t="s">
        <v>359</v>
      </c>
    </row>
    <row r="22" spans="1:4" x14ac:dyDescent="0.2">
      <c r="B22" s="10" t="s">
        <v>351</v>
      </c>
    </row>
    <row r="23" spans="1:4" x14ac:dyDescent="0.2">
      <c r="B23" s="10"/>
    </row>
    <row r="24" spans="1:4" x14ac:dyDescent="0.2">
      <c r="B24" s="232" t="s">
        <v>360</v>
      </c>
    </row>
    <row r="25" spans="1:4" x14ac:dyDescent="0.2">
      <c r="B25" s="39"/>
    </row>
    <row r="26" spans="1:4" x14ac:dyDescent="0.2">
      <c r="A26" s="231" t="s">
        <v>361</v>
      </c>
    </row>
    <row r="27" spans="1:4" x14ac:dyDescent="0.2">
      <c r="B27" s="10" t="s">
        <v>351</v>
      </c>
    </row>
    <row r="28" spans="1:4" x14ac:dyDescent="0.2">
      <c r="B28" s="10"/>
    </row>
    <row r="29" spans="1:4" x14ac:dyDescent="0.2">
      <c r="B29" s="232" t="s">
        <v>360</v>
      </c>
    </row>
    <row r="31" spans="1:4" x14ac:dyDescent="0.2">
      <c r="A31" s="233" t="s">
        <v>362</v>
      </c>
    </row>
    <row r="32" spans="1:4" x14ac:dyDescent="0.2">
      <c r="B32" s="10" t="s">
        <v>351</v>
      </c>
    </row>
    <row r="33" spans="1:156" x14ac:dyDescent="0.2">
      <c r="B33" s="39" t="s">
        <v>363</v>
      </c>
      <c r="C33" s="325">
        <f>C18</f>
        <v>1.3999999999999999E-4</v>
      </c>
      <c r="D33" s="232" t="s">
        <v>364</v>
      </c>
    </row>
    <row r="34" spans="1:156" x14ac:dyDescent="0.2">
      <c r="B34" s="39" t="s">
        <v>365</v>
      </c>
      <c r="C34" s="325">
        <f>'UpdatedRateCalc (1)'!D11</f>
        <v>8.1000000000000004E-5</v>
      </c>
      <c r="D34" s="232" t="s">
        <v>366</v>
      </c>
    </row>
    <row r="35" spans="1:156" x14ac:dyDescent="0.2">
      <c r="B35" s="10"/>
      <c r="C35" s="10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DM35" s="351"/>
      <c r="DN35" s="351"/>
      <c r="DO35" s="351"/>
      <c r="DP35" s="351"/>
      <c r="DQ35" s="351"/>
      <c r="DR35" s="351"/>
      <c r="DS35" s="351"/>
      <c r="DT35" s="351"/>
      <c r="DU35" s="351"/>
      <c r="DV35" s="351"/>
      <c r="DW35" s="68"/>
    </row>
    <row r="36" spans="1:156" x14ac:dyDescent="0.2">
      <c r="B36" t="s">
        <v>367</v>
      </c>
      <c r="C36" s="234"/>
      <c r="D36" s="234">
        <v>0</v>
      </c>
      <c r="E36" s="234">
        <v>0</v>
      </c>
      <c r="F36" s="234">
        <v>0</v>
      </c>
      <c r="G36" s="234">
        <v>0</v>
      </c>
      <c r="H36" s="234">
        <v>0</v>
      </c>
      <c r="I36" s="234">
        <v>0</v>
      </c>
      <c r="J36" s="234">
        <v>0</v>
      </c>
      <c r="K36" s="234">
        <v>0</v>
      </c>
      <c r="L36" s="234">
        <v>0</v>
      </c>
      <c r="M36" s="234">
        <v>0</v>
      </c>
      <c r="N36" s="234">
        <v>0</v>
      </c>
      <c r="O36" s="234">
        <v>0</v>
      </c>
      <c r="P36" s="234">
        <v>0</v>
      </c>
      <c r="Q36" s="234">
        <v>0</v>
      </c>
      <c r="R36" s="234">
        <v>0</v>
      </c>
      <c r="S36" s="234">
        <v>0</v>
      </c>
      <c r="T36" s="234">
        <v>0</v>
      </c>
      <c r="U36" s="234">
        <v>0</v>
      </c>
      <c r="V36" s="234">
        <v>0</v>
      </c>
      <c r="W36" s="234">
        <v>0</v>
      </c>
      <c r="X36" s="234">
        <v>0</v>
      </c>
      <c r="Y36" s="234">
        <v>0</v>
      </c>
      <c r="Z36" s="234">
        <v>0</v>
      </c>
      <c r="AA36" s="234">
        <v>0</v>
      </c>
      <c r="AB36" s="234">
        <v>0</v>
      </c>
      <c r="AC36" s="234">
        <v>0</v>
      </c>
      <c r="AD36" s="234">
        <v>0</v>
      </c>
      <c r="AE36" s="234">
        <v>0</v>
      </c>
      <c r="AF36" s="234">
        <v>0</v>
      </c>
      <c r="AG36" s="234">
        <v>0</v>
      </c>
      <c r="AH36" s="234">
        <v>0</v>
      </c>
      <c r="AI36" s="234">
        <v>0</v>
      </c>
      <c r="AJ36" s="234">
        <v>0</v>
      </c>
      <c r="AK36" s="234">
        <v>0</v>
      </c>
      <c r="AL36" s="234">
        <v>0</v>
      </c>
      <c r="AM36" s="234">
        <v>0</v>
      </c>
      <c r="AN36" s="234">
        <v>0</v>
      </c>
      <c r="AO36" s="234">
        <v>0</v>
      </c>
      <c r="AP36" s="234">
        <v>0</v>
      </c>
      <c r="AQ36" s="234">
        <v>0</v>
      </c>
      <c r="AR36" s="234">
        <v>0</v>
      </c>
      <c r="AS36" s="234">
        <v>0</v>
      </c>
      <c r="AT36" s="234">
        <v>0</v>
      </c>
      <c r="AU36" s="234">
        <v>5.8E-5</v>
      </c>
      <c r="AV36" s="234">
        <v>5.8E-5</v>
      </c>
      <c r="AW36" s="234">
        <v>5.8E-5</v>
      </c>
      <c r="AX36" s="234">
        <v>5.8E-5</v>
      </c>
      <c r="AY36" s="234">
        <v>5.8E-5</v>
      </c>
      <c r="AZ36" s="234">
        <v>5.8E-5</v>
      </c>
      <c r="BA36" s="234">
        <v>5.8E-5</v>
      </c>
      <c r="BB36" s="234">
        <v>5.8E-5</v>
      </c>
      <c r="BC36" s="234">
        <v>5.8E-5</v>
      </c>
      <c r="BD36" s="234">
        <v>5.8E-5</v>
      </c>
      <c r="BE36" s="234">
        <v>4.5399999999999998E-4</v>
      </c>
      <c r="BF36" s="234">
        <v>4.5399999999999998E-4</v>
      </c>
      <c r="BG36" s="234">
        <v>4.5399999999999998E-4</v>
      </c>
      <c r="BH36" s="234">
        <v>4.5399999999999998E-4</v>
      </c>
      <c r="BI36" s="234">
        <v>4.5399999999999998E-4</v>
      </c>
      <c r="BJ36" s="234">
        <v>4.5399999999999998E-4</v>
      </c>
      <c r="BK36" s="234">
        <v>4.5399999999999998E-4</v>
      </c>
      <c r="BL36" s="234">
        <v>4.5399999999999998E-4</v>
      </c>
      <c r="BM36" s="234">
        <v>4.5399999999999998E-4</v>
      </c>
      <c r="BN36" s="234">
        <v>4.5399999999999998E-4</v>
      </c>
      <c r="BO36" s="234">
        <v>4.5399999999999998E-4</v>
      </c>
      <c r="BP36" s="234">
        <v>4.5399999999999998E-4</v>
      </c>
      <c r="BQ36" s="234">
        <v>4.5399999999999998E-4</v>
      </c>
      <c r="BR36" s="234">
        <v>4.5399999999999998E-4</v>
      </c>
      <c r="BS36" s="234">
        <v>4.5399999999999998E-4</v>
      </c>
      <c r="BT36" s="234">
        <v>4.5399999999999998E-4</v>
      </c>
      <c r="BU36" s="234">
        <v>4.5399999999999998E-4</v>
      </c>
      <c r="BV36" s="234">
        <v>4.5399999999999998E-4</v>
      </c>
      <c r="BW36" s="234">
        <v>4.5399999999999998E-4</v>
      </c>
      <c r="BX36" s="234">
        <v>4.5399999999999998E-4</v>
      </c>
      <c r="BY36" s="234">
        <v>4.5399999999999998E-4</v>
      </c>
      <c r="BZ36" s="234">
        <v>4.5399999999999998E-4</v>
      </c>
      <c r="CA36" s="234">
        <v>4.5399999999999998E-4</v>
      </c>
      <c r="CB36" s="234">
        <v>4.5399999999999998E-4</v>
      </c>
      <c r="CC36" s="305">
        <v>1.4999999999999999E-4</v>
      </c>
      <c r="CD36" s="305">
        <v>1.4999999999999999E-4</v>
      </c>
      <c r="CE36" s="305">
        <v>1.4999999999999999E-4</v>
      </c>
      <c r="CF36" s="305">
        <v>1.4999999999999999E-4</v>
      </c>
      <c r="CG36" s="305">
        <v>5.0000000000000002E-5</v>
      </c>
      <c r="CH36" s="305">
        <v>5.0000000000000002E-5</v>
      </c>
      <c r="CI36" s="305">
        <v>5.0000000000000002E-5</v>
      </c>
      <c r="CJ36" s="305">
        <v>5.0000000000000002E-5</v>
      </c>
      <c r="CK36" s="305">
        <v>4.0000000000000003E-5</v>
      </c>
      <c r="CL36" s="305">
        <v>4.0000000000000003E-5</v>
      </c>
      <c r="CM36" s="305">
        <v>4.0000000000000003E-5</v>
      </c>
      <c r="CN36" s="305">
        <v>4.0000000000000003E-5</v>
      </c>
      <c r="CO36" s="305">
        <v>4.0000000000000003E-5</v>
      </c>
      <c r="CP36" s="305">
        <v>4.0000000000000003E-5</v>
      </c>
      <c r="CQ36" s="305">
        <v>4.0000000000000003E-5</v>
      </c>
      <c r="CR36" s="305">
        <v>4.0000000000000003E-5</v>
      </c>
      <c r="CS36" s="351">
        <v>6.7999999999999999E-5</v>
      </c>
      <c r="CT36" s="351">
        <v>6.7999999999999999E-5</v>
      </c>
      <c r="CU36" s="351">
        <v>6.7999999999999999E-5</v>
      </c>
      <c r="CV36" s="351">
        <v>6.7999999999999999E-5</v>
      </c>
      <c r="CW36" s="351">
        <v>6.7999999999999999E-5</v>
      </c>
      <c r="CX36" s="351">
        <v>6.7999999999999999E-5</v>
      </c>
      <c r="CY36" s="351">
        <v>6.7999999999999999E-5</v>
      </c>
      <c r="CZ36" s="351">
        <v>6.7999999999999999E-5</v>
      </c>
      <c r="DA36" s="351">
        <v>6.7999999999999999E-5</v>
      </c>
      <c r="DB36" s="351">
        <v>6.7999999999999999E-5</v>
      </c>
      <c r="DC36" s="351">
        <v>6.7999999999999999E-5</v>
      </c>
      <c r="DD36" s="351">
        <v>6.7999999999999999E-5</v>
      </c>
      <c r="DE36" s="351">
        <v>6.7999999999999999E-5</v>
      </c>
      <c r="DF36" s="351">
        <v>6.7999999999999999E-5</v>
      </c>
      <c r="DG36" s="351">
        <v>6.7999999999999999E-5</v>
      </c>
      <c r="DH36" s="351">
        <v>6.7999999999999999E-5</v>
      </c>
      <c r="DI36" s="351">
        <v>6.7999999999999999E-5</v>
      </c>
      <c r="DJ36" s="351">
        <v>6.7999999999999999E-5</v>
      </c>
      <c r="DK36" s="351">
        <v>6.7999999999999999E-5</v>
      </c>
      <c r="DL36" s="351">
        <v>6.7999999999999999E-5</v>
      </c>
      <c r="DM36" s="351">
        <v>1.36E-4</v>
      </c>
      <c r="DN36" s="351">
        <v>1.36E-4</v>
      </c>
      <c r="DO36" s="351">
        <v>1.36E-4</v>
      </c>
      <c r="DP36" s="351">
        <v>1.36E-4</v>
      </c>
      <c r="DQ36" s="351">
        <v>1.36E-4</v>
      </c>
      <c r="DR36" s="351">
        <v>1.36E-4</v>
      </c>
      <c r="DS36" s="351">
        <v>1.36E-4</v>
      </c>
      <c r="DT36" s="351">
        <v>1.36E-4</v>
      </c>
      <c r="DU36" s="351">
        <v>1.36E-4</v>
      </c>
      <c r="DV36" s="351">
        <v>1.36E-4</v>
      </c>
      <c r="DW36" s="351">
        <v>1.36E-4</v>
      </c>
      <c r="DX36" s="305">
        <v>1.73E-4</v>
      </c>
      <c r="DY36" s="305">
        <v>1.73E-4</v>
      </c>
      <c r="DZ36" s="305">
        <v>1.73E-4</v>
      </c>
      <c r="EA36" s="305">
        <v>1.73E-4</v>
      </c>
      <c r="EB36" s="305">
        <v>1.73E-4</v>
      </c>
      <c r="EC36" s="305">
        <v>1.73E-4</v>
      </c>
      <c r="ED36" s="305">
        <v>1.73E-4</v>
      </c>
      <c r="EE36" s="305">
        <v>1.73E-4</v>
      </c>
      <c r="EF36" s="352">
        <f t="shared" ref="EF36:EN36" si="4">$C$33</f>
        <v>1.3999999999999999E-4</v>
      </c>
      <c r="EG36" s="352">
        <f t="shared" si="4"/>
        <v>1.3999999999999999E-4</v>
      </c>
      <c r="EH36" s="352">
        <f t="shared" si="4"/>
        <v>1.3999999999999999E-4</v>
      </c>
      <c r="EI36" s="352">
        <f t="shared" si="4"/>
        <v>1.3999999999999999E-4</v>
      </c>
      <c r="EJ36" s="352">
        <f t="shared" si="4"/>
        <v>1.3999999999999999E-4</v>
      </c>
      <c r="EK36" s="352">
        <f t="shared" si="4"/>
        <v>1.3999999999999999E-4</v>
      </c>
      <c r="EL36" s="352">
        <f t="shared" si="4"/>
        <v>1.3999999999999999E-4</v>
      </c>
      <c r="EM36" s="352">
        <f t="shared" si="4"/>
        <v>1.3999999999999999E-4</v>
      </c>
      <c r="EN36" s="352">
        <f t="shared" si="4"/>
        <v>1.3999999999999999E-4</v>
      </c>
      <c r="EO36" s="337">
        <f>$C$34</f>
        <v>8.1000000000000004E-5</v>
      </c>
      <c r="EP36" s="337">
        <f t="shared" ref="EP36:EZ36" si="5">$C$34</f>
        <v>8.1000000000000004E-5</v>
      </c>
      <c r="EQ36" s="337">
        <f t="shared" si="5"/>
        <v>8.1000000000000004E-5</v>
      </c>
      <c r="ER36" s="337">
        <f t="shared" si="5"/>
        <v>8.1000000000000004E-5</v>
      </c>
      <c r="ES36" s="337">
        <f t="shared" si="5"/>
        <v>8.1000000000000004E-5</v>
      </c>
      <c r="ET36" s="337">
        <f t="shared" si="5"/>
        <v>8.1000000000000004E-5</v>
      </c>
      <c r="EU36" s="337">
        <f t="shared" si="5"/>
        <v>8.1000000000000004E-5</v>
      </c>
      <c r="EV36" s="337">
        <f t="shared" si="5"/>
        <v>8.1000000000000004E-5</v>
      </c>
      <c r="EW36" s="337">
        <f t="shared" si="5"/>
        <v>8.1000000000000004E-5</v>
      </c>
      <c r="EX36" s="337">
        <f t="shared" si="5"/>
        <v>8.1000000000000004E-5</v>
      </c>
      <c r="EY36" s="337">
        <f t="shared" si="5"/>
        <v>8.1000000000000004E-5</v>
      </c>
      <c r="EZ36" s="337">
        <f t="shared" si="5"/>
        <v>8.1000000000000004E-5</v>
      </c>
    </row>
    <row r="38" spans="1:156" x14ac:dyDescent="0.2">
      <c r="B38" s="39" t="s">
        <v>368</v>
      </c>
      <c r="D38" s="7">
        <v>0</v>
      </c>
      <c r="E38" s="7">
        <v>0</v>
      </c>
      <c r="F38" s="7">
        <v>0</v>
      </c>
      <c r="G38" s="7">
        <v>0</v>
      </c>
      <c r="H38" s="7">
        <v>0</v>
      </c>
      <c r="I38" s="7">
        <v>0</v>
      </c>
      <c r="J38" s="7">
        <v>0</v>
      </c>
      <c r="K38" s="7">
        <v>0</v>
      </c>
      <c r="L38" s="7">
        <v>0</v>
      </c>
      <c r="M38" s="7">
        <v>0</v>
      </c>
      <c r="N38" s="7">
        <v>0</v>
      </c>
      <c r="O38" s="7">
        <v>0</v>
      </c>
      <c r="P38" s="7">
        <v>0</v>
      </c>
      <c r="Q38" s="7">
        <v>0</v>
      </c>
      <c r="R38" s="7">
        <v>0</v>
      </c>
      <c r="S38" s="7">
        <v>0</v>
      </c>
      <c r="T38" s="7">
        <v>0</v>
      </c>
      <c r="U38" s="7">
        <v>0</v>
      </c>
      <c r="V38" s="7">
        <v>0</v>
      </c>
      <c r="W38" s="7">
        <v>0</v>
      </c>
      <c r="X38" s="7">
        <v>0</v>
      </c>
      <c r="Y38" s="7">
        <v>0</v>
      </c>
      <c r="Z38" s="7">
        <v>0</v>
      </c>
      <c r="AA38" s="7">
        <v>0</v>
      </c>
      <c r="AB38" s="7">
        <v>0</v>
      </c>
      <c r="AC38" s="7">
        <v>0</v>
      </c>
      <c r="AD38" s="7">
        <v>0</v>
      </c>
      <c r="AE38" s="7">
        <v>0</v>
      </c>
      <c r="AF38" s="7">
        <v>0</v>
      </c>
      <c r="AG38" s="7">
        <v>0</v>
      </c>
      <c r="AH38" s="7">
        <v>0</v>
      </c>
      <c r="AI38" s="7">
        <v>0</v>
      </c>
      <c r="AJ38" s="7">
        <v>0</v>
      </c>
      <c r="AK38" s="7">
        <v>0</v>
      </c>
      <c r="AL38" s="7">
        <v>0</v>
      </c>
      <c r="AM38" s="7">
        <v>0</v>
      </c>
      <c r="AN38" s="7">
        <v>0</v>
      </c>
      <c r="AO38" s="7">
        <v>0</v>
      </c>
      <c r="AP38" s="7">
        <v>0</v>
      </c>
      <c r="AQ38" s="7">
        <v>0</v>
      </c>
      <c r="AR38" s="7">
        <v>0</v>
      </c>
      <c r="AS38" s="7">
        <v>0</v>
      </c>
      <c r="AT38" s="7">
        <v>0</v>
      </c>
      <c r="AU38" s="7">
        <v>256514.21</v>
      </c>
      <c r="AV38" s="7">
        <v>205296.73719052781</v>
      </c>
      <c r="AW38" s="7">
        <v>176034.90313032269</v>
      </c>
      <c r="AX38" s="7">
        <v>176317.28181913207</v>
      </c>
      <c r="AY38" s="7">
        <v>185874.51750225696</v>
      </c>
      <c r="AZ38" s="7">
        <v>197692.86224030101</v>
      </c>
      <c r="BA38" s="7">
        <v>187606.26514100772</v>
      </c>
      <c r="BB38" s="7">
        <v>190086.79211140762</v>
      </c>
      <c r="BC38" s="7">
        <v>166405.98799908007</v>
      </c>
      <c r="BD38" s="7">
        <v>183200.97172186043</v>
      </c>
      <c r="BE38" s="7">
        <v>1677016.9887632276</v>
      </c>
      <c r="BF38" s="7">
        <v>2085065.4578923248</v>
      </c>
      <c r="BG38" s="7">
        <v>1844161.6949998296</v>
      </c>
      <c r="BH38" s="7">
        <v>1517419.9364668822</v>
      </c>
      <c r="BI38" s="7">
        <v>1432156.5252769399</v>
      </c>
      <c r="BJ38" s="7">
        <v>1422547.1856846013</v>
      </c>
      <c r="BK38" s="7">
        <v>1521018.635767784</v>
      </c>
      <c r="BL38" s="7">
        <v>1629838.994238327</v>
      </c>
      <c r="BM38" s="7">
        <v>1499432.1426391625</v>
      </c>
      <c r="BN38" s="7">
        <v>1536883.5178602934</v>
      </c>
      <c r="BO38" s="7">
        <v>1370473.0355230374</v>
      </c>
      <c r="BP38" s="7">
        <v>1350933.141134561</v>
      </c>
      <c r="BQ38" s="7">
        <v>1648950.7915834796</v>
      </c>
      <c r="BR38" s="7">
        <v>1965365.6950262403</v>
      </c>
      <c r="BS38" s="7">
        <v>1742844.4115106391</v>
      </c>
      <c r="BT38" s="7">
        <v>1526121.689439672</v>
      </c>
      <c r="BU38" s="7">
        <v>1421125.555404935</v>
      </c>
      <c r="BV38" s="7">
        <v>1338763.6028912249</v>
      </c>
      <c r="BW38" s="7">
        <v>1463946.7988681803</v>
      </c>
      <c r="BX38" s="7">
        <v>1669360.0300099852</v>
      </c>
      <c r="BY38" s="7">
        <v>1505693.7845502154</v>
      </c>
      <c r="BZ38" s="7">
        <v>1536807.6058835911</v>
      </c>
      <c r="CA38" s="7">
        <v>1293230.4783355347</v>
      </c>
      <c r="CB38" s="7">
        <v>1537398.203093522</v>
      </c>
      <c r="CC38" s="7">
        <v>544321.28904438601</v>
      </c>
      <c r="CD38" s="7">
        <v>647001.71846410225</v>
      </c>
      <c r="CE38" s="7">
        <v>636977.41258253809</v>
      </c>
      <c r="CF38" s="7">
        <v>567294.78641178855</v>
      </c>
      <c r="CG38" s="7">
        <v>152978.81648607258</v>
      </c>
      <c r="CH38" s="7">
        <v>148597.62010307849</v>
      </c>
      <c r="CI38" s="7">
        <v>154965.01033307318</v>
      </c>
      <c r="CJ38" s="7">
        <v>169431.0867193774</v>
      </c>
      <c r="CK38" s="7">
        <v>127986.9678346946</v>
      </c>
      <c r="CL38" s="7">
        <v>125637.74107668023</v>
      </c>
      <c r="CM38" s="7">
        <v>114054.84079544172</v>
      </c>
      <c r="CN38" s="7">
        <v>128813.01799553615</v>
      </c>
      <c r="CO38" s="7">
        <v>143511.16379575251</v>
      </c>
      <c r="CP38" s="7">
        <v>181296.3655101179</v>
      </c>
      <c r="CQ38" s="7">
        <v>185219.85791689064</v>
      </c>
      <c r="CR38" s="7">
        <v>145044.27138940289</v>
      </c>
      <c r="CS38" s="7">
        <v>213557.32264505237</v>
      </c>
      <c r="CT38" s="7">
        <v>198846.02792095905</v>
      </c>
      <c r="CU38" s="7">
        <v>226930.88777676626</v>
      </c>
      <c r="CV38" s="7">
        <v>233233.23111501697</v>
      </c>
      <c r="CW38" s="7">
        <v>210083.09880574592</v>
      </c>
      <c r="CX38" s="7">
        <v>228960.77224616293</v>
      </c>
      <c r="CY38" s="7">
        <v>196851.53</v>
      </c>
      <c r="CZ38" s="7">
        <v>202089.0617899709</v>
      </c>
      <c r="DA38" s="7">
        <v>246991.38</v>
      </c>
      <c r="DB38" s="7">
        <v>292298.99564575026</v>
      </c>
      <c r="DC38" s="7">
        <v>270773.48400219507</v>
      </c>
      <c r="DD38" s="7">
        <v>234763.96905461399</v>
      </c>
      <c r="DE38" s="7">
        <v>211899.50371002397</v>
      </c>
      <c r="DF38" s="7">
        <v>198960.66794325368</v>
      </c>
      <c r="DG38" s="7">
        <v>237830.40471038924</v>
      </c>
      <c r="DH38" s="7">
        <v>245818.41641282567</v>
      </c>
      <c r="DI38" s="7">
        <v>208810.85108060637</v>
      </c>
      <c r="DJ38" s="7">
        <v>218645.42644838811</v>
      </c>
      <c r="DK38" s="7">
        <v>201950.81109791365</v>
      </c>
      <c r="DL38" s="7">
        <v>219521.02416768781</v>
      </c>
      <c r="DM38" s="7">
        <v>487269.12232791277</v>
      </c>
      <c r="DN38" s="7">
        <v>593690.2720927475</v>
      </c>
      <c r="DO38" s="7">
        <v>617698.98205734743</v>
      </c>
      <c r="DP38" s="7">
        <v>487120.45689046872</v>
      </c>
      <c r="DQ38" s="7">
        <v>447756.94618748024</v>
      </c>
      <c r="DR38" s="7">
        <v>408629.71382039075</v>
      </c>
      <c r="DS38" s="7">
        <v>465265.19762087322</v>
      </c>
      <c r="DT38" s="7">
        <v>480886.52898305771</v>
      </c>
      <c r="DU38" s="7">
        <v>421804.19818136882</v>
      </c>
      <c r="DV38" s="7">
        <v>444358.97277738241</v>
      </c>
      <c r="DW38" s="7">
        <v>372498.67652031704</v>
      </c>
      <c r="DX38" s="7">
        <v>536964.80977042811</v>
      </c>
      <c r="DY38" s="7">
        <v>603502.03869923844</v>
      </c>
      <c r="DZ38" s="7">
        <v>790810.91064958728</v>
      </c>
      <c r="EA38" s="7">
        <v>715093.51349825691</v>
      </c>
      <c r="EB38" s="7">
        <v>591315.19503562793</v>
      </c>
      <c r="EC38" s="7">
        <v>524925.65053664916</v>
      </c>
      <c r="ED38" s="7">
        <v>509999.85219244321</v>
      </c>
      <c r="EE38" s="7">
        <v>578372.67453235528</v>
      </c>
      <c r="EF38" s="7">
        <v>468480.47533591831</v>
      </c>
      <c r="EG38" s="7">
        <v>422982.15180211287</v>
      </c>
      <c r="EH38" s="7">
        <v>429895.52455419942</v>
      </c>
    </row>
    <row r="39" spans="1:156" x14ac:dyDescent="0.2">
      <c r="B39" t="s">
        <v>240</v>
      </c>
      <c r="D39" s="280">
        <v>2.5916666666666666E-3</v>
      </c>
      <c r="E39" s="280">
        <v>2.5916666666666666E-3</v>
      </c>
      <c r="F39" s="280">
        <v>2.5916666666666666E-3</v>
      </c>
      <c r="G39" s="280">
        <v>2.5916666666666666E-3</v>
      </c>
      <c r="H39" s="280">
        <v>2.5916666666666666E-3</v>
      </c>
      <c r="I39" s="280">
        <v>2.5916666666666666E-3</v>
      </c>
      <c r="J39" s="280">
        <v>2.5916666666666666E-3</v>
      </c>
      <c r="K39" s="280">
        <v>1.4833333333333332E-3</v>
      </c>
      <c r="L39" s="280">
        <v>1.4833333333333332E-3</v>
      </c>
      <c r="M39" s="280">
        <v>1.4833333333333332E-3</v>
      </c>
      <c r="N39" s="280">
        <v>1.4833333333333332E-3</v>
      </c>
      <c r="O39" s="280">
        <v>1.4833333333333332E-3</v>
      </c>
      <c r="P39" s="280">
        <v>1.4833333333333332E-3</v>
      </c>
      <c r="Q39" s="280">
        <v>1.4833333333333332E-3</v>
      </c>
      <c r="R39" s="280">
        <v>1.4833333333333332E-3</v>
      </c>
      <c r="S39" s="280">
        <v>1.4833333333333332E-3</v>
      </c>
      <c r="T39" s="280">
        <v>1.4833333333333332E-3</v>
      </c>
      <c r="U39" s="280">
        <v>1.4833333333333332E-3</v>
      </c>
      <c r="V39" s="280">
        <v>1.4833333333333332E-3</v>
      </c>
      <c r="W39" s="280">
        <v>9.6666666666666656E-4</v>
      </c>
      <c r="X39" s="280">
        <v>9.6666666666666656E-4</v>
      </c>
      <c r="Y39" s="280">
        <v>9.6666666666666656E-4</v>
      </c>
      <c r="Z39" s="280">
        <v>9.6666666666666656E-4</v>
      </c>
      <c r="AA39" s="280">
        <v>9.6666666666666656E-4</v>
      </c>
      <c r="AB39" s="280">
        <v>9.6666666666666656E-4</v>
      </c>
      <c r="AC39" s="280">
        <v>9.6666666666666656E-4</v>
      </c>
      <c r="AD39" s="280">
        <v>9.6666666666666656E-4</v>
      </c>
      <c r="AE39" s="280">
        <v>9.6666666666666656E-4</v>
      </c>
      <c r="AF39" s="280">
        <v>9.6666666666666656E-4</v>
      </c>
      <c r="AG39" s="280">
        <v>9.6666666666666656E-4</v>
      </c>
      <c r="AH39" s="280">
        <v>9.6666666666666656E-4</v>
      </c>
      <c r="AI39" s="280">
        <v>8.166666666666666E-4</v>
      </c>
      <c r="AJ39" s="280">
        <v>8.166666666666666E-4</v>
      </c>
      <c r="AK39" s="280">
        <v>8.166666666666666E-4</v>
      </c>
      <c r="AL39" s="280">
        <v>8.166666666666666E-4</v>
      </c>
      <c r="AM39" s="280">
        <v>8.166666666666666E-4</v>
      </c>
      <c r="AN39" s="280">
        <v>8.166666666666666E-4</v>
      </c>
      <c r="AO39" s="280">
        <v>8.166666666666666E-4</v>
      </c>
      <c r="AP39" s="280">
        <v>8.166666666666666E-4</v>
      </c>
      <c r="AQ39" s="280">
        <v>8.166666666666666E-4</v>
      </c>
      <c r="AR39" s="280">
        <v>8.166666666666666E-4</v>
      </c>
      <c r="AS39" s="280">
        <v>8.166666666666666E-4</v>
      </c>
      <c r="AT39" s="280">
        <v>8.166666666666666E-4</v>
      </c>
      <c r="AU39" s="280">
        <v>6.9999999999999999E-4</v>
      </c>
      <c r="AV39" s="280">
        <v>6.9999999999999999E-4</v>
      </c>
      <c r="AW39" s="280">
        <v>6.9999999999999999E-4</v>
      </c>
      <c r="AX39" s="280">
        <v>6.9999999999999999E-4</v>
      </c>
      <c r="AY39" s="280">
        <v>6.9999999999999999E-4</v>
      </c>
      <c r="AZ39" s="280">
        <v>6.9999999999999999E-4</v>
      </c>
      <c r="BA39" s="280">
        <v>6.9999999999999999E-4</v>
      </c>
      <c r="BB39" s="280">
        <v>6.9999999999999999E-4</v>
      </c>
      <c r="BC39" s="280">
        <v>6.9999999999999999E-4</v>
      </c>
      <c r="BD39" s="280">
        <v>6.9999999999999999E-4</v>
      </c>
      <c r="BE39" s="280">
        <v>6.9999999999999999E-4</v>
      </c>
      <c r="BF39" s="280">
        <v>6.9999999999999999E-4</v>
      </c>
      <c r="BG39" s="280">
        <v>7.9166666666666665E-4</v>
      </c>
      <c r="BH39" s="280">
        <v>7.9166666666666665E-4</v>
      </c>
      <c r="BI39" s="280">
        <v>7.9166666666666665E-4</v>
      </c>
      <c r="BJ39" s="280">
        <v>7.9166666666666665E-4</v>
      </c>
      <c r="BK39" s="280">
        <v>7.9166666666666665E-4</v>
      </c>
      <c r="BL39" s="280">
        <v>7.9166666666666665E-4</v>
      </c>
      <c r="BM39" s="280">
        <v>7.9166666666666665E-4</v>
      </c>
      <c r="BN39" s="280">
        <v>7.9166666666666665E-4</v>
      </c>
      <c r="BO39" s="280">
        <v>7.9166666666666665E-4</v>
      </c>
      <c r="BP39" s="280">
        <v>7.9166666666666665E-4</v>
      </c>
      <c r="BQ39" s="280">
        <v>7.9166666666666665E-4</v>
      </c>
      <c r="BR39" s="280">
        <v>7.9166666666666665E-4</v>
      </c>
      <c r="BS39" s="280">
        <v>8.916666666666668E-4</v>
      </c>
      <c r="BT39" s="280">
        <v>8.916666666666668E-4</v>
      </c>
      <c r="BU39" s="280">
        <v>8.916666666666668E-4</v>
      </c>
      <c r="BV39" s="280">
        <v>8.916666666666668E-4</v>
      </c>
      <c r="BW39" s="280">
        <v>8.916666666666668E-4</v>
      </c>
      <c r="BX39" s="280">
        <v>8.916666666666668E-4</v>
      </c>
      <c r="BY39" s="280">
        <v>8.916666666666668E-4</v>
      </c>
      <c r="BZ39" s="280">
        <v>8.916666666666668E-4</v>
      </c>
      <c r="CA39" s="280">
        <v>8.916666666666668E-4</v>
      </c>
      <c r="CB39" s="280">
        <v>8.916666666666668E-4</v>
      </c>
      <c r="CC39" s="280">
        <v>8.916666666666668E-4</v>
      </c>
      <c r="CD39" s="280">
        <v>8.916666666666668E-4</v>
      </c>
      <c r="CE39" s="280">
        <v>1.0666666666666667E-3</v>
      </c>
      <c r="CF39" s="280">
        <v>1.0666666666666667E-3</v>
      </c>
      <c r="CG39" s="280">
        <v>1.0666666666666667E-3</v>
      </c>
      <c r="CH39" s="280">
        <v>1.0666666666666667E-3</v>
      </c>
      <c r="CI39" s="280">
        <v>1.0666666666666667E-3</v>
      </c>
      <c r="CJ39" s="280">
        <v>1.0666666666666667E-3</v>
      </c>
      <c r="CK39" s="280">
        <v>1.0666666666666667E-3</v>
      </c>
      <c r="CL39" s="280">
        <v>1.0666666666666667E-3</v>
      </c>
      <c r="CM39" s="280">
        <v>1.0666666666666667E-3</v>
      </c>
      <c r="CN39" s="280">
        <v>1.0666666666666667E-3</v>
      </c>
      <c r="CO39" s="280">
        <v>1.0666666666666667E-3</v>
      </c>
      <c r="CP39" s="280">
        <v>1.0666666666666667E-3</v>
      </c>
      <c r="CQ39" s="280">
        <v>1.0583333333333332E-3</v>
      </c>
      <c r="CR39" s="280">
        <v>1.0583333333333332E-3</v>
      </c>
      <c r="CS39" s="280">
        <v>1.0583333333333332E-3</v>
      </c>
      <c r="CT39" s="280">
        <v>1.0583333333333332E-3</v>
      </c>
      <c r="CU39" s="280">
        <v>1.0583333333333332E-3</v>
      </c>
      <c r="CV39" s="280">
        <v>1.0583333333333332E-3</v>
      </c>
      <c r="CW39" s="280">
        <v>1.0583333333333332E-3</v>
      </c>
      <c r="CX39" s="280">
        <v>1.0583333333333332E-3</v>
      </c>
      <c r="CY39" s="280">
        <v>1.0583333333333332E-3</v>
      </c>
      <c r="CZ39" s="280">
        <v>1.0583333333333332E-3</v>
      </c>
      <c r="DA39" s="280">
        <v>1.0583333333333332E-3</v>
      </c>
      <c r="DB39" s="280">
        <v>1.0583333333333332E-3</v>
      </c>
      <c r="DC39" s="280">
        <v>1.6166666666666666E-3</v>
      </c>
      <c r="DD39" s="280">
        <v>1.6166666666666666E-3</v>
      </c>
      <c r="DE39" s="280">
        <v>1.6166666666666666E-3</v>
      </c>
      <c r="DF39" s="280">
        <v>1.6166666666666666E-3</v>
      </c>
      <c r="DG39" s="280">
        <v>1.6166666666666666E-3</v>
      </c>
      <c r="DH39" s="280">
        <v>1.6166666666666666E-3</v>
      </c>
      <c r="DI39" s="280">
        <v>1.6166666666666666E-3</v>
      </c>
      <c r="DJ39" s="280">
        <v>1.6166666666666666E-3</v>
      </c>
      <c r="DK39" s="280">
        <v>1.6166666666666666E-3</v>
      </c>
      <c r="DL39" s="280">
        <v>1.6166666666666666E-3</v>
      </c>
      <c r="DM39" s="280">
        <v>1.6166666666666666E-3</v>
      </c>
      <c r="DN39" s="280">
        <v>1.6166666666666666E-3</v>
      </c>
      <c r="DO39" s="280">
        <v>2.725E-3</v>
      </c>
      <c r="DP39" s="280">
        <v>2.725E-3</v>
      </c>
      <c r="DQ39" s="280">
        <v>2.725E-3</v>
      </c>
      <c r="DR39" s="280">
        <v>2.725E-3</v>
      </c>
      <c r="DS39" s="280">
        <v>2.725E-3</v>
      </c>
      <c r="DT39" s="280">
        <v>2.725E-3</v>
      </c>
      <c r="DU39" s="280">
        <v>2.725E-3</v>
      </c>
      <c r="DV39" s="280">
        <v>2.725E-3</v>
      </c>
      <c r="DW39" s="280">
        <v>2.725E-3</v>
      </c>
      <c r="DX39" s="280">
        <v>2.725E-3</v>
      </c>
      <c r="DY39" s="280">
        <v>2.725E-3</v>
      </c>
      <c r="DZ39" s="280">
        <v>2.725E-3</v>
      </c>
      <c r="EA39" s="280">
        <v>2.725E-3</v>
      </c>
      <c r="EB39" s="280">
        <v>2.725E-3</v>
      </c>
      <c r="EC39" s="280">
        <v>2.725E-3</v>
      </c>
      <c r="ED39" s="280">
        <v>2.725E-3</v>
      </c>
      <c r="EE39" s="280">
        <v>2.725E-3</v>
      </c>
      <c r="EF39" s="280">
        <v>2.725E-3</v>
      </c>
      <c r="EG39" s="280">
        <v>2.725E-3</v>
      </c>
      <c r="EH39" s="280">
        <v>2.725E-3</v>
      </c>
    </row>
    <row r="40" spans="1:156" x14ac:dyDescent="0.2">
      <c r="B40" t="s">
        <v>245</v>
      </c>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v>2788451.7437591045</v>
      </c>
      <c r="EJ40" s="7">
        <v>3124655.843615179</v>
      </c>
      <c r="EK40" s="7">
        <v>3633059.6602211799</v>
      </c>
      <c r="EL40" s="7">
        <v>4238473.2706641275</v>
      </c>
      <c r="EM40" s="7">
        <v>4226571.3321368759</v>
      </c>
      <c r="EN40" s="7">
        <v>3347842.0256413016</v>
      </c>
      <c r="EO40" s="7">
        <v>3097909.4866940761</v>
      </c>
      <c r="EP40" s="7">
        <v>2929944.1240056925</v>
      </c>
      <c r="EQ40" s="7">
        <v>3342924.6592103532</v>
      </c>
      <c r="ER40" s="7">
        <v>3496604.1011077296</v>
      </c>
      <c r="ES40" s="7">
        <v>3073226.0507734795</v>
      </c>
      <c r="ET40" s="7">
        <v>3186458.3390215528</v>
      </c>
      <c r="EU40" s="7">
        <v>2745431.2731316318</v>
      </c>
      <c r="EV40" s="7">
        <v>3177429.311446256</v>
      </c>
      <c r="EW40" s="7">
        <v>3555240.9425288914</v>
      </c>
      <c r="EX40" s="7">
        <v>4234626.5329873692</v>
      </c>
      <c r="EY40" s="7">
        <v>4204335.7735043475</v>
      </c>
      <c r="EZ40" s="7">
        <v>3312043.7998421229</v>
      </c>
    </row>
    <row r="42" spans="1:156" x14ac:dyDescent="0.2">
      <c r="B42" s="232" t="s">
        <v>369</v>
      </c>
      <c r="C42" s="326" t="s">
        <v>370</v>
      </c>
    </row>
    <row r="46" spans="1:156" x14ac:dyDescent="0.2">
      <c r="A46" s="233" t="s">
        <v>371</v>
      </c>
    </row>
    <row r="47" spans="1:156" x14ac:dyDescent="0.2">
      <c r="B47" s="10" t="s">
        <v>351</v>
      </c>
    </row>
    <row r="48" spans="1:156" x14ac:dyDescent="0.2">
      <c r="B48" s="10" t="s">
        <v>372</v>
      </c>
      <c r="C48" s="235"/>
    </row>
    <row r="49" spans="2:6" x14ac:dyDescent="0.2">
      <c r="B49" s="39" t="s">
        <v>373</v>
      </c>
      <c r="C49" s="236">
        <v>0.50643400000000005</v>
      </c>
      <c r="F49" s="237"/>
    </row>
    <row r="50" spans="2:6" x14ac:dyDescent="0.2">
      <c r="B50" s="39" t="s">
        <v>374</v>
      </c>
      <c r="C50" s="236">
        <v>6.8310000000000003E-3</v>
      </c>
      <c r="F50" s="237"/>
    </row>
    <row r="51" spans="2:6" x14ac:dyDescent="0.2">
      <c r="B51" s="39" t="s">
        <v>375</v>
      </c>
      <c r="C51" s="236">
        <v>1.2708000000000001E-2</v>
      </c>
      <c r="F51" s="237"/>
    </row>
    <row r="52" spans="2:6" x14ac:dyDescent="0.2">
      <c r="B52" s="39" t="s">
        <v>376</v>
      </c>
      <c r="C52" s="236">
        <v>0.47402699999999998</v>
      </c>
      <c r="F52" s="237"/>
    </row>
    <row r="53" spans="2:6" x14ac:dyDescent="0.2">
      <c r="B53" s="39" t="s">
        <v>377</v>
      </c>
      <c r="C53" s="236">
        <v>6.1899999999999997E-2</v>
      </c>
      <c r="F53" s="237"/>
    </row>
    <row r="54" spans="2:6" x14ac:dyDescent="0.2">
      <c r="B54" s="39" t="s">
        <v>378</v>
      </c>
      <c r="C54" s="236">
        <v>2.9399999999999999E-2</v>
      </c>
      <c r="F54" s="237"/>
    </row>
    <row r="55" spans="2:6" x14ac:dyDescent="0.2">
      <c r="B55" s="39" t="s">
        <v>379</v>
      </c>
      <c r="C55" s="236">
        <v>5.0299999999999997E-2</v>
      </c>
      <c r="F55" s="237"/>
    </row>
    <row r="56" spans="2:6" x14ac:dyDescent="0.2">
      <c r="B56" s="39" t="s">
        <v>380</v>
      </c>
      <c r="C56" s="236">
        <v>9.7500000000000003E-2</v>
      </c>
      <c r="F56" s="237"/>
    </row>
    <row r="57" spans="2:6" x14ac:dyDescent="0.2">
      <c r="B57" s="39" t="s">
        <v>5</v>
      </c>
      <c r="C57" s="236">
        <v>0.41083999999999998</v>
      </c>
      <c r="F57" s="237"/>
    </row>
    <row r="58" spans="2:6" x14ac:dyDescent="0.2">
      <c r="C58" s="238"/>
      <c r="F58" s="119"/>
    </row>
    <row r="59" spans="2:6" x14ac:dyDescent="0.2">
      <c r="B59" s="10" t="s">
        <v>402</v>
      </c>
      <c r="C59" s="235"/>
      <c r="F59" s="119"/>
    </row>
    <row r="60" spans="2:6" x14ac:dyDescent="0.2">
      <c r="B60" s="39" t="s">
        <v>373</v>
      </c>
      <c r="C60" s="236">
        <v>0.50643400000000005</v>
      </c>
      <c r="F60" s="237"/>
    </row>
    <row r="61" spans="2:6" x14ac:dyDescent="0.2">
      <c r="B61" s="39" t="s">
        <v>374</v>
      </c>
      <c r="C61" s="236">
        <v>6.8310000000000003E-3</v>
      </c>
      <c r="F61" s="237"/>
    </row>
    <row r="62" spans="2:6" x14ac:dyDescent="0.2">
      <c r="B62" s="39" t="s">
        <v>375</v>
      </c>
      <c r="C62" s="236">
        <v>1.2708000000000001E-2</v>
      </c>
      <c r="F62" s="237"/>
    </row>
    <row r="63" spans="2:6" x14ac:dyDescent="0.2">
      <c r="B63" s="39" t="s">
        <v>376</v>
      </c>
      <c r="C63" s="236">
        <v>0.47402699999999998</v>
      </c>
      <c r="F63" s="237"/>
    </row>
    <row r="64" spans="2:6" x14ac:dyDescent="0.2">
      <c r="B64" s="39" t="s">
        <v>377</v>
      </c>
      <c r="C64" s="236">
        <v>6.1899999999999997E-2</v>
      </c>
    </row>
    <row r="65" spans="2:3" x14ac:dyDescent="0.2">
      <c r="B65" s="39" t="s">
        <v>378</v>
      </c>
      <c r="C65" s="236">
        <v>2.9399999999999999E-2</v>
      </c>
    </row>
    <row r="66" spans="2:3" x14ac:dyDescent="0.2">
      <c r="B66" s="39" t="s">
        <v>379</v>
      </c>
      <c r="C66" s="236">
        <v>5.0299999999999997E-2</v>
      </c>
    </row>
    <row r="67" spans="2:3" x14ac:dyDescent="0.2">
      <c r="B67" s="39" t="s">
        <v>380</v>
      </c>
      <c r="C67" s="236">
        <v>9.7500000000000003E-2</v>
      </c>
    </row>
    <row r="68" spans="2:3" x14ac:dyDescent="0.2">
      <c r="B68" s="39" t="s">
        <v>5</v>
      </c>
      <c r="C68" s="236">
        <v>0.28110000000000002</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UpdatedRateCalc (2)</vt:lpstr>
      <vt:lpstr>UpdatedRateCalc (1)</vt:lpstr>
      <vt:lpstr>RevReqSumR</vt:lpstr>
      <vt:lpstr>RevReqDetR</vt:lpstr>
      <vt:lpstr>OvrUndrCalc</vt:lpstr>
      <vt:lpstr>FiledRateCalc</vt:lpstr>
      <vt:lpstr>&lt;&lt;PrintTheseWorksheets</vt:lpstr>
      <vt:lpstr>&lt;&lt;&lt;Print These Tabs</vt:lpstr>
      <vt:lpstr>WACC</vt:lpstr>
      <vt:lpstr>OrigRateCalc</vt:lpstr>
      <vt:lpstr>IS BS</vt:lpstr>
      <vt:lpstr>CumRateAnalE</vt:lpstr>
      <vt:lpstr>RateAnalE</vt:lpstr>
      <vt:lpstr>PS INPUT</vt:lpstr>
      <vt:lpstr>CumRateAnalE!Print_Area</vt:lpstr>
      <vt:lpstr>FiledRateCalc!Print_Area</vt:lpstr>
      <vt:lpstr>'IS BS'!Print_Area</vt:lpstr>
      <vt:lpstr>OvrUndrCalc!Print_Area</vt:lpstr>
      <vt:lpstr>RevReqDetR!Print_Area</vt:lpstr>
      <vt:lpstr>RevReqSumR!Print_Area</vt:lpstr>
      <vt:lpstr>'UpdatedRateCalc (1)'!Print_Area</vt:lpstr>
      <vt:lpstr>'UpdatedRateCalc (2)'!Print_Area</vt:lpstr>
      <vt:lpstr>WACC!Print_Area</vt:lpstr>
      <vt:lpstr>'IS BS'!Print_Titles</vt:lpstr>
      <vt:lpstr>OvrUndrCalc!Print_Titles</vt:lpstr>
      <vt:lpstr>RevReqDetR!Print_Titles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Swetz</dc:creator>
  <dc:description>Model SL2 v20091004</dc:description>
  <cp:lastModifiedBy>Grasso, Dominick J.</cp:lastModifiedBy>
  <cp:lastPrinted>2020-06-02T17:49:03Z</cp:lastPrinted>
  <dcterms:created xsi:type="dcterms:W3CDTF">2008-05-22T15:19:04Z</dcterms:created>
  <dcterms:modified xsi:type="dcterms:W3CDTF">2020-06-15T16:47:54Z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