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uthjerseyindustries-my.sharepoint.com/personal/ccapozzoli_sjindustries_com/Documents/Documents/COVID/SJG Monthly Reports/Sept 2022 to March 2023/"/>
    </mc:Choice>
  </mc:AlternateContent>
  <xr:revisionPtr revIDLastSave="484" documentId="8_{DB590430-3E35-4971-8C41-E1070B6A41F0}" xr6:coauthVersionLast="47" xr6:coauthVersionMax="47" xr10:uidLastSave="{C382AEF1-D09B-4D73-828A-A30BBD496291}"/>
  <bookViews>
    <workbookView xWindow="-120" yWindow="-120" windowWidth="29040" windowHeight="15840" xr2:uid="{964D91F1-5D62-4C9D-8FF7-1953476D83F9}"/>
  </bookViews>
  <sheets>
    <sheet name="Sep22-Mar23" sheetId="1" r:id="rId1"/>
    <sheet name="Sep-Mar PY" sheetId="2" r:id="rId2"/>
    <sheet name="Same Months 2019" sheetId="3" r:id="rId3"/>
  </sheet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5" i="3" l="1"/>
  <c r="D16" i="3"/>
  <c r="D34" i="3" l="1"/>
  <c r="D15" i="3"/>
  <c r="D33" i="3" l="1"/>
  <c r="D14" i="3"/>
  <c r="D32" i="3" l="1"/>
  <c r="D13" i="3"/>
  <c r="D31" i="3" l="1"/>
  <c r="D12" i="3"/>
  <c r="D30" i="3" l="1"/>
  <c r="D11" i="3"/>
  <c r="D29" i="3" l="1"/>
  <c r="D10" i="3"/>
  <c r="D26" i="3" l="1"/>
  <c r="D25" i="3"/>
  <c r="D24" i="3"/>
  <c r="D23" i="3"/>
  <c r="D22" i="3"/>
  <c r="D21" i="3"/>
  <c r="D20" i="3"/>
  <c r="D29" i="2"/>
  <c r="D10" i="2"/>
  <c r="D30" i="2"/>
  <c r="D11" i="2"/>
  <c r="D31" i="2" l="1"/>
  <c r="D12" i="2"/>
  <c r="D32" i="2" l="1"/>
  <c r="D13" i="2"/>
  <c r="D33" i="2" l="1"/>
  <c r="D14" i="2"/>
  <c r="D34" i="2" l="1"/>
  <c r="D15" i="2"/>
  <c r="D35" i="2" l="1"/>
  <c r="D16" i="2"/>
  <c r="D20" i="2" l="1"/>
  <c r="D21" i="2"/>
  <c r="D22" i="2"/>
  <c r="D23" i="2"/>
  <c r="D24" i="2"/>
  <c r="D25" i="2"/>
  <c r="D26" i="2"/>
  <c r="D29" i="1"/>
  <c r="D10" i="1"/>
  <c r="D30" i="1" l="1"/>
  <c r="D11" i="1"/>
  <c r="D31" i="1" l="1"/>
  <c r="D12" i="1"/>
  <c r="D32" i="1" l="1"/>
  <c r="D13" i="1"/>
  <c r="D33" i="1" l="1"/>
  <c r="D14" i="1"/>
  <c r="D22" i="1" l="1"/>
  <c r="D23" i="1"/>
  <c r="D24" i="1"/>
  <c r="D20" i="1"/>
  <c r="D21" i="1"/>
  <c r="C21" i="3" l="1"/>
  <c r="C22" i="3"/>
  <c r="C23" i="3"/>
  <c r="C24" i="3"/>
  <c r="C25" i="3"/>
  <c r="C26" i="3"/>
  <c r="C20" i="3"/>
  <c r="C26" i="2"/>
  <c r="C25" i="2"/>
  <c r="C24" i="2"/>
  <c r="C23" i="2"/>
  <c r="C22" i="2"/>
  <c r="C21" i="2"/>
  <c r="C20" i="2"/>
  <c r="C24" i="1"/>
  <c r="C22" i="1"/>
  <c r="C23" i="1"/>
  <c r="C21" i="1"/>
  <c r="C20" i="1"/>
  <c r="I26" i="3" l="1"/>
  <c r="H26" i="3"/>
  <c r="G26" i="3"/>
  <c r="E26" i="3"/>
  <c r="I25" i="3"/>
  <c r="H25" i="3"/>
  <c r="G25" i="3"/>
  <c r="E25" i="3"/>
  <c r="I24" i="3"/>
  <c r="H24" i="3"/>
  <c r="G24" i="3"/>
  <c r="E24" i="3"/>
  <c r="I23" i="3"/>
  <c r="H23" i="3"/>
  <c r="G23" i="3"/>
  <c r="E23" i="3"/>
  <c r="I22" i="3"/>
  <c r="H22" i="3"/>
  <c r="G22" i="3"/>
  <c r="E22" i="3"/>
  <c r="I21" i="3"/>
  <c r="H21" i="3"/>
  <c r="G21" i="3"/>
  <c r="E21" i="3"/>
  <c r="I20" i="3"/>
  <c r="H20" i="3"/>
  <c r="G20" i="3"/>
  <c r="E20" i="3"/>
  <c r="I26" i="2"/>
  <c r="H26" i="2"/>
  <c r="G26" i="2"/>
  <c r="E26" i="2"/>
  <c r="I25" i="2"/>
  <c r="H25" i="2"/>
  <c r="G25" i="2"/>
  <c r="E25" i="2"/>
  <c r="I24" i="2"/>
  <c r="H24" i="2"/>
  <c r="G24" i="2"/>
  <c r="E24" i="2"/>
  <c r="I23" i="2"/>
  <c r="H23" i="2"/>
  <c r="G23" i="2"/>
  <c r="E23" i="2"/>
  <c r="I22" i="2"/>
  <c r="H22" i="2"/>
  <c r="G22" i="2"/>
  <c r="E22" i="2"/>
  <c r="I21" i="2"/>
  <c r="H21" i="2"/>
  <c r="G21" i="2"/>
  <c r="E21" i="2"/>
  <c r="I20" i="2"/>
  <c r="H20" i="2"/>
  <c r="G20" i="2"/>
  <c r="E20" i="2"/>
  <c r="E23" i="1"/>
  <c r="G23" i="1"/>
  <c r="H23" i="1"/>
  <c r="I23" i="1"/>
  <c r="E24" i="1"/>
  <c r="G24" i="1"/>
  <c r="H24" i="1"/>
  <c r="I24" i="1"/>
  <c r="I22" i="1"/>
  <c r="H22" i="1"/>
  <c r="G22" i="1"/>
  <c r="E22" i="1"/>
  <c r="I21" i="1" l="1"/>
  <c r="H21" i="1"/>
  <c r="G21" i="1"/>
  <c r="E21" i="1"/>
  <c r="I20" i="1" l="1"/>
  <c r="H20" i="1"/>
  <c r="G20" i="1"/>
  <c r="E20" i="1" l="1"/>
</calcChain>
</file>

<file path=xl/sharedStrings.xml><?xml version="1.0" encoding="utf-8"?>
<sst xmlns="http://schemas.openxmlformats.org/spreadsheetml/2006/main" count="118" uniqueCount="26">
  <si>
    <r>
      <t xml:space="preserve">1  </t>
    </r>
    <r>
      <rPr>
        <sz val="11"/>
        <color theme="1"/>
        <rFont val="Calibri"/>
        <family val="2"/>
        <scheme val="minor"/>
      </rPr>
      <t>Defined the same</t>
    </r>
  </si>
  <si>
    <t>Total</t>
  </si>
  <si>
    <t>Residential</t>
  </si>
  <si>
    <t>Demand</t>
  </si>
  <si>
    <t>Supply</t>
  </si>
  <si>
    <t>Total Revenue (Billed, Unbilled and Alt Revenue)</t>
  </si>
  <si>
    <t>Send Out (Billed and Unbilled volumes)</t>
  </si>
  <si>
    <r>
      <t>Revenue</t>
    </r>
    <r>
      <rPr>
        <b/>
        <vertAlign val="superscript"/>
        <sz val="11"/>
        <color theme="1"/>
        <rFont val="Calibri"/>
        <family val="2"/>
        <scheme val="minor"/>
      </rPr>
      <t xml:space="preserve"> 1</t>
    </r>
  </si>
  <si>
    <r>
      <t xml:space="preserve">Sales Revenue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</si>
  <si>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Revenue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</si>
  <si>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r>
      <t xml:space="preserve">Net Revenue 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</si>
  <si>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 xml:space="preserve">Sales volumes </t>
  </si>
  <si>
    <t>SJI source data&gt;&gt;</t>
  </si>
  <si>
    <t>SJI responsible party&gt;&gt;</t>
  </si>
  <si>
    <t>Accounting</t>
  </si>
  <si>
    <t>Rates</t>
  </si>
  <si>
    <t>Monthly FERC rpt</t>
  </si>
  <si>
    <t>Cost of Sales FERC 804.0</t>
  </si>
  <si>
    <r>
      <t xml:space="preserve">Non-Residential </t>
    </r>
    <r>
      <rPr>
        <b/>
        <vertAlign val="superscript"/>
        <sz val="11"/>
        <color theme="1"/>
        <rFont val="Calibri"/>
        <family val="2"/>
        <scheme val="minor"/>
      </rPr>
      <t>3</t>
    </r>
  </si>
  <si>
    <r>
      <t xml:space="preserve">Expenses </t>
    </r>
    <r>
      <rPr>
        <b/>
        <vertAlign val="superscript"/>
        <sz val="11"/>
        <color theme="1"/>
        <rFont val="Calibri"/>
        <family val="2"/>
        <scheme val="minor"/>
      </rPr>
      <t>2</t>
    </r>
  </si>
  <si>
    <r>
      <rPr>
        <vertAlign val="super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 xml:space="preserve"> Note:  All Non-Residential amounts will be calculated by taking Total Company less Residential amounts</t>
    </r>
  </si>
  <si>
    <r>
      <t xml:space="preserve">2 </t>
    </r>
    <r>
      <rPr>
        <sz val="11"/>
        <color theme="1"/>
        <rFont val="Calibri"/>
        <family val="2"/>
        <scheme val="minor"/>
      </rPr>
      <t xml:space="preserve"> Expenses will be provided in Total only with no breakout between Residential and Non-Residential</t>
    </r>
  </si>
  <si>
    <t>CIP calculation/Margin report</t>
  </si>
  <si>
    <t>SJI report used to source data&gt;&gt;</t>
  </si>
  <si>
    <t>DTs</t>
  </si>
  <si>
    <t>Financial information is not provided after February 2023 given the company is privately held pursuant to the merger in BPU Docket No. GM22040270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</si>
</sst>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 wrapText="1"/>
    </xf>
    <xf numFmtId="0" fontId="1" fillId="0" borderId="0" xfId="0" applyFont="1" applyAlignment="1">
      <alignment vertical="top"/>
    </xf>
    <xf numFmtId="0" fontId="0" fillId="0" borderId="0" xfId="0" applyFill="1"/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 wrapText="1"/>
    </xf>
    <xf numFmtId="44" fontId="0" fillId="0" borderId="1" xfId="1" applyFont="1" applyBorder="1"/>
    <xf numFmtId="44" fontId="0" fillId="0" borderId="0" xfId="1" applyFont="1"/>
    <xf numFmtId="17" fontId="0" fillId="0" borderId="0" xfId="0" applyNumberFormat="1" applyAlignment="1">
      <alignment horizontal="left"/>
    </xf>
    <xf numFmtId="44" fontId="0" fillId="0" borderId="3" xfId="1" applyFont="1" applyBorder="1"/>
    <xf numFmtId="0" fontId="0" fillId="0" borderId="2" xfId="0" applyBorder="1"/>
    <xf numFmtId="17" fontId="0" fillId="0" borderId="2" xfId="0" applyNumberFormat="1" applyBorder="1" applyAlignment="1">
      <alignment horizontal="left"/>
    </xf>
    <xf numFmtId="43" fontId="0" fillId="0" borderId="1" xfId="2" applyFont="1" applyBorder="1"/>
    <xf numFmtId="43" fontId="0" fillId="0" borderId="0" xfId="2" applyFont="1"/>
    <xf numFmtId="43" fontId="0" fillId="0" borderId="3" xfId="2" applyFont="1" applyBorder="1"/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5AB77-0D1A-4F73-ADFF-B09E01D203DE}">
  <dimension ref="B1:I45"/>
  <sheetViews>
    <sheetView showGridLines="0" tabSelected="1" topLeftCell="A15" workbookViewId="0">
      <selection activeCell="L18" sqref="L18"/>
    </sheetView>
  </sheetViews>
  <sheetFormatPr defaultRowHeight="15" x14ac:dyDescent="0.25"/>
  <cols>
    <col min="2" max="2" width="30" customWidth="1"/>
    <col min="3" max="3" width="17.5703125" customWidth="1"/>
    <col min="4" max="4" width="18.28515625" customWidth="1"/>
    <col min="5" max="5" width="16.5703125" customWidth="1"/>
    <col min="6" max="6" width="17.5703125" customWidth="1"/>
    <col min="7" max="7" width="17.42578125" customWidth="1"/>
    <col min="8" max="8" width="16.85546875" customWidth="1"/>
    <col min="9" max="9" width="16.7109375" customWidth="1"/>
    <col min="10" max="17" width="15.7109375" customWidth="1"/>
  </cols>
  <sheetData>
    <row r="1" spans="2:9" x14ac:dyDescent="0.25">
      <c r="B1" s="2" t="s">
        <v>13</v>
      </c>
      <c r="C1" s="3" t="s">
        <v>15</v>
      </c>
      <c r="D1" s="3" t="s">
        <v>15</v>
      </c>
      <c r="E1" s="3" t="s">
        <v>14</v>
      </c>
      <c r="F1" s="3" t="s">
        <v>14</v>
      </c>
      <c r="G1" s="3" t="s">
        <v>14</v>
      </c>
      <c r="H1" s="3" t="s">
        <v>14</v>
      </c>
      <c r="I1" s="3" t="s">
        <v>14</v>
      </c>
    </row>
    <row r="2" spans="2:9" ht="8.25" customHeight="1" x14ac:dyDescent="0.25">
      <c r="B2" s="2"/>
      <c r="C2" s="3"/>
      <c r="D2" s="3"/>
      <c r="E2" s="3"/>
      <c r="F2" s="3"/>
      <c r="G2" s="3"/>
      <c r="H2" s="3"/>
      <c r="I2" s="3"/>
    </row>
    <row r="3" spans="2:9" ht="45" x14ac:dyDescent="0.25">
      <c r="B3" s="9" t="s">
        <v>12</v>
      </c>
      <c r="C3" s="11" t="s">
        <v>11</v>
      </c>
      <c r="D3" s="12" t="s">
        <v>6</v>
      </c>
      <c r="E3" s="12" t="s">
        <v>5</v>
      </c>
      <c r="F3" s="12" t="s">
        <v>17</v>
      </c>
      <c r="G3" s="12" t="s">
        <v>5</v>
      </c>
      <c r="H3" s="12" t="s">
        <v>5</v>
      </c>
      <c r="I3" s="12" t="s">
        <v>5</v>
      </c>
    </row>
    <row r="4" spans="2:9" ht="7.5" customHeight="1" x14ac:dyDescent="0.25">
      <c r="B4" s="9"/>
      <c r="C4" s="7"/>
      <c r="D4" s="8"/>
      <c r="E4" s="8"/>
      <c r="F4" s="8"/>
      <c r="G4" s="8"/>
      <c r="H4" s="8"/>
      <c r="I4" s="8"/>
    </row>
    <row r="5" spans="2:9" ht="45" x14ac:dyDescent="0.25">
      <c r="B5" s="9" t="s">
        <v>23</v>
      </c>
      <c r="C5" s="8" t="s">
        <v>22</v>
      </c>
      <c r="D5" s="8" t="s">
        <v>22</v>
      </c>
      <c r="E5" s="8" t="s">
        <v>16</v>
      </c>
      <c r="F5" s="8" t="s">
        <v>16</v>
      </c>
      <c r="G5" s="8" t="s">
        <v>16</v>
      </c>
      <c r="H5" s="8" t="s">
        <v>16</v>
      </c>
      <c r="I5" s="8" t="s">
        <v>16</v>
      </c>
    </row>
    <row r="6" spans="2:9" x14ac:dyDescent="0.25">
      <c r="B6" s="2"/>
      <c r="C6" s="8"/>
      <c r="D6" s="8"/>
      <c r="E6" s="8"/>
      <c r="F6" s="8"/>
      <c r="G6" s="8"/>
      <c r="H6" s="8"/>
      <c r="I6" s="8"/>
    </row>
    <row r="7" spans="2:9" ht="17.25" x14ac:dyDescent="0.25">
      <c r="C7" s="4" t="s">
        <v>4</v>
      </c>
      <c r="D7" s="4" t="s">
        <v>3</v>
      </c>
      <c r="E7" s="4" t="s">
        <v>7</v>
      </c>
      <c r="F7" s="4" t="s">
        <v>19</v>
      </c>
      <c r="G7" s="5" t="s">
        <v>8</v>
      </c>
      <c r="H7" s="6" t="s">
        <v>9</v>
      </c>
      <c r="I7" s="5" t="s">
        <v>10</v>
      </c>
    </row>
    <row r="8" spans="2:9" x14ac:dyDescent="0.25">
      <c r="C8" s="3" t="s">
        <v>24</v>
      </c>
      <c r="D8" s="3" t="s">
        <v>24</v>
      </c>
    </row>
    <row r="9" spans="2:9" ht="15.75" thickBot="1" x14ac:dyDescent="0.3">
      <c r="B9" s="2" t="s">
        <v>2</v>
      </c>
    </row>
    <row r="10" spans="2:9" ht="15.75" thickBot="1" x14ac:dyDescent="0.3">
      <c r="B10" s="15">
        <v>44805</v>
      </c>
      <c r="C10" s="19">
        <v>599268.99</v>
      </c>
      <c r="D10" s="19">
        <f>C10-364571.4</f>
        <v>234697.58999999997</v>
      </c>
      <c r="E10" s="13">
        <v>12780148</v>
      </c>
      <c r="F10" s="13"/>
      <c r="G10" s="13">
        <v>12780148</v>
      </c>
      <c r="H10" s="13">
        <v>12780148</v>
      </c>
      <c r="I10" s="13">
        <v>12780148</v>
      </c>
    </row>
    <row r="11" spans="2:9" ht="15.75" thickBot="1" x14ac:dyDescent="0.3">
      <c r="B11" s="15">
        <v>44835</v>
      </c>
      <c r="C11" s="19">
        <v>1194763.9200000002</v>
      </c>
      <c r="D11" s="19">
        <f>C11-734852.67</f>
        <v>459911.25000000012</v>
      </c>
      <c r="E11" s="13">
        <v>25222877</v>
      </c>
      <c r="F11" s="13"/>
      <c r="G11" s="13">
        <v>25222877</v>
      </c>
      <c r="H11" s="13">
        <v>25222877</v>
      </c>
      <c r="I11" s="13">
        <v>25222877</v>
      </c>
    </row>
    <row r="12" spans="2:9" ht="15.75" thickBot="1" x14ac:dyDescent="0.3">
      <c r="B12" s="15">
        <v>44866</v>
      </c>
      <c r="C12" s="19">
        <v>2508720.81</v>
      </c>
      <c r="D12" s="19">
        <f>C12-1812962.05</f>
        <v>695758.76</v>
      </c>
      <c r="E12" s="13">
        <v>48948660</v>
      </c>
      <c r="F12" s="13"/>
      <c r="G12" s="13">
        <v>48948660</v>
      </c>
      <c r="H12" s="13">
        <v>48948660</v>
      </c>
      <c r="I12" s="13">
        <v>48948660</v>
      </c>
    </row>
    <row r="13" spans="2:9" ht="15.75" thickBot="1" x14ac:dyDescent="0.3">
      <c r="B13" s="15">
        <v>44896</v>
      </c>
      <c r="C13" s="19">
        <v>4602878.33</v>
      </c>
      <c r="D13" s="19">
        <f>C13-3092586.54</f>
        <v>1510291.79</v>
      </c>
      <c r="E13" s="13">
        <v>86549621</v>
      </c>
      <c r="F13" s="13"/>
      <c r="G13" s="13">
        <v>86549621</v>
      </c>
      <c r="H13" s="13">
        <v>86549621</v>
      </c>
      <c r="I13" s="13">
        <v>86549621</v>
      </c>
    </row>
    <row r="14" spans="2:9" ht="15.75" thickBot="1" x14ac:dyDescent="0.3">
      <c r="B14" s="15">
        <v>44927</v>
      </c>
      <c r="C14" s="19">
        <v>3760669.37</v>
      </c>
      <c r="D14" s="19">
        <f>C14-2263948.56</f>
        <v>1496720.81</v>
      </c>
      <c r="E14" s="13">
        <v>74301660</v>
      </c>
      <c r="F14" s="13"/>
      <c r="G14" s="13">
        <v>74301660</v>
      </c>
      <c r="H14" s="13">
        <v>74301660</v>
      </c>
      <c r="I14" s="13">
        <v>74301660</v>
      </c>
    </row>
    <row r="15" spans="2:9" ht="15.75" thickBot="1" x14ac:dyDescent="0.3">
      <c r="B15" s="15">
        <v>44958</v>
      </c>
      <c r="C15" s="19"/>
      <c r="D15" s="19"/>
      <c r="E15" s="13"/>
      <c r="F15" s="13"/>
      <c r="G15" s="13"/>
      <c r="H15" s="13"/>
      <c r="I15" s="13"/>
    </row>
    <row r="16" spans="2:9" ht="15.75" thickBot="1" x14ac:dyDescent="0.3">
      <c r="B16" s="15">
        <v>44986</v>
      </c>
      <c r="C16" s="19"/>
      <c r="D16" s="19"/>
      <c r="E16" s="13"/>
      <c r="F16" s="13"/>
      <c r="G16" s="13"/>
      <c r="H16" s="13"/>
      <c r="I16" s="13"/>
    </row>
    <row r="17" spans="2:9" x14ac:dyDescent="0.25">
      <c r="C17" s="20"/>
      <c r="D17" s="20"/>
      <c r="E17" s="14"/>
      <c r="F17" s="14"/>
      <c r="G17" s="14"/>
      <c r="H17" s="14"/>
      <c r="I17" s="14"/>
    </row>
    <row r="18" spans="2:9" x14ac:dyDescent="0.25">
      <c r="C18" s="20"/>
      <c r="D18" s="20"/>
      <c r="E18" s="14"/>
      <c r="F18" s="14"/>
      <c r="G18" s="14"/>
      <c r="H18" s="14"/>
      <c r="I18" s="14"/>
    </row>
    <row r="19" spans="2:9" ht="18" thickBot="1" x14ac:dyDescent="0.3">
      <c r="B19" s="2" t="s">
        <v>18</v>
      </c>
      <c r="C19" s="20"/>
      <c r="D19" s="20"/>
      <c r="E19" s="14"/>
      <c r="F19" s="14"/>
      <c r="G19" s="14"/>
      <c r="H19" s="14"/>
      <c r="I19" s="14"/>
    </row>
    <row r="20" spans="2:9" ht="15.75" thickBot="1" x14ac:dyDescent="0.3">
      <c r="B20" s="15">
        <v>44805</v>
      </c>
      <c r="C20" s="19">
        <f t="shared" ref="C20:D26" si="0">C29-C10</f>
        <v>8035177.6999899987</v>
      </c>
      <c r="D20" s="19">
        <f t="shared" si="0"/>
        <v>7741169.6699899994</v>
      </c>
      <c r="E20" s="13">
        <f>E29-E10</f>
        <v>17626931</v>
      </c>
      <c r="F20" s="13"/>
      <c r="G20" s="13">
        <f t="shared" ref="G20:I22" si="1">G29-G10</f>
        <v>17626931</v>
      </c>
      <c r="H20" s="13">
        <f t="shared" si="1"/>
        <v>17626931</v>
      </c>
      <c r="I20" s="13">
        <f t="shared" si="1"/>
        <v>17626931</v>
      </c>
    </row>
    <row r="21" spans="2:9" ht="15.75" thickBot="1" x14ac:dyDescent="0.3">
      <c r="B21" s="15">
        <v>44835</v>
      </c>
      <c r="C21" s="19">
        <f t="shared" si="0"/>
        <v>11432827.35</v>
      </c>
      <c r="D21" s="19">
        <f t="shared" si="0"/>
        <v>10927926.57</v>
      </c>
      <c r="E21" s="13">
        <f>E30-E11</f>
        <v>17897401</v>
      </c>
      <c r="F21" s="13"/>
      <c r="G21" s="13">
        <f t="shared" si="1"/>
        <v>17897401</v>
      </c>
      <c r="H21" s="13">
        <f t="shared" si="1"/>
        <v>17897401</v>
      </c>
      <c r="I21" s="13">
        <f t="shared" si="1"/>
        <v>17897401</v>
      </c>
    </row>
    <row r="22" spans="2:9" ht="15.75" thickBot="1" x14ac:dyDescent="0.3">
      <c r="B22" s="15">
        <v>44866</v>
      </c>
      <c r="C22" s="19">
        <f t="shared" si="0"/>
        <v>11902419.939999999</v>
      </c>
      <c r="D22" s="19">
        <f t="shared" si="0"/>
        <v>11072834.98</v>
      </c>
      <c r="E22" s="13">
        <f>E31-E12</f>
        <v>39432544</v>
      </c>
      <c r="F22" s="13"/>
      <c r="G22" s="13">
        <f t="shared" si="1"/>
        <v>39432544</v>
      </c>
      <c r="H22" s="13">
        <f t="shared" si="1"/>
        <v>39432544</v>
      </c>
      <c r="I22" s="13">
        <f t="shared" si="1"/>
        <v>39432544</v>
      </c>
    </row>
    <row r="23" spans="2:9" ht="15.75" thickBot="1" x14ac:dyDescent="0.3">
      <c r="B23" s="15">
        <v>44896</v>
      </c>
      <c r="C23" s="19">
        <f t="shared" si="0"/>
        <v>10984334.619999999</v>
      </c>
      <c r="D23" s="19">
        <f t="shared" si="0"/>
        <v>9673644.9100000001</v>
      </c>
      <c r="E23" s="13">
        <f t="shared" ref="E23:E26" si="2">E32-E13</f>
        <v>49343276</v>
      </c>
      <c r="F23" s="13"/>
      <c r="G23" s="13">
        <f t="shared" ref="G23:I23" si="3">G32-G13</f>
        <v>49343276</v>
      </c>
      <c r="H23" s="13">
        <f t="shared" si="3"/>
        <v>49343276</v>
      </c>
      <c r="I23" s="13">
        <f t="shared" si="3"/>
        <v>49343276</v>
      </c>
    </row>
    <row r="24" spans="2:9" ht="15.75" thickBot="1" x14ac:dyDescent="0.3">
      <c r="B24" s="15">
        <v>44927</v>
      </c>
      <c r="C24" s="19">
        <f t="shared" si="0"/>
        <v>12382026.710000001</v>
      </c>
      <c r="D24" s="19">
        <f t="shared" si="0"/>
        <v>11263443.17</v>
      </c>
      <c r="E24" s="13">
        <f t="shared" si="2"/>
        <v>59465880</v>
      </c>
      <c r="F24" s="13"/>
      <c r="G24" s="13">
        <f t="shared" ref="G24:I24" si="4">G33-G14</f>
        <v>59465880</v>
      </c>
      <c r="H24" s="13">
        <f t="shared" si="4"/>
        <v>59465880</v>
      </c>
      <c r="I24" s="13">
        <f t="shared" si="4"/>
        <v>59465880</v>
      </c>
    </row>
    <row r="25" spans="2:9" ht="15.75" thickBot="1" x14ac:dyDescent="0.3">
      <c r="B25" s="15">
        <v>44958</v>
      </c>
      <c r="C25" s="19"/>
      <c r="D25" s="19"/>
      <c r="E25" s="13"/>
      <c r="F25" s="13"/>
      <c r="G25" s="13"/>
      <c r="H25" s="13"/>
      <c r="I25" s="13"/>
    </row>
    <row r="26" spans="2:9" ht="15.75" thickBot="1" x14ac:dyDescent="0.3">
      <c r="B26" s="15">
        <v>44986</v>
      </c>
      <c r="C26" s="19"/>
      <c r="D26" s="19"/>
      <c r="E26" s="13"/>
      <c r="F26" s="13"/>
      <c r="G26" s="13"/>
      <c r="H26" s="13"/>
      <c r="I26" s="13"/>
    </row>
    <row r="27" spans="2:9" x14ac:dyDescent="0.25">
      <c r="C27" s="20"/>
      <c r="D27" s="20"/>
      <c r="E27" s="14"/>
      <c r="F27" s="14"/>
      <c r="G27" s="14"/>
      <c r="H27" s="14"/>
      <c r="I27" s="14"/>
    </row>
    <row r="28" spans="2:9" ht="15.75" thickBot="1" x14ac:dyDescent="0.3">
      <c r="B28" s="2" t="s">
        <v>1</v>
      </c>
      <c r="C28" s="20"/>
      <c r="D28" s="20"/>
      <c r="E28" s="14"/>
      <c r="F28" s="14"/>
      <c r="G28" s="14"/>
      <c r="H28" s="14"/>
      <c r="I28" s="14"/>
    </row>
    <row r="29" spans="2:9" ht="15.75" thickBot="1" x14ac:dyDescent="0.3">
      <c r="B29" s="15">
        <v>44805</v>
      </c>
      <c r="C29" s="19">
        <v>8634446.6899899989</v>
      </c>
      <c r="D29" s="19">
        <f>C29-658579.43</f>
        <v>7975867.2599899992</v>
      </c>
      <c r="E29" s="13">
        <v>30407079</v>
      </c>
      <c r="F29" s="13">
        <v>12818537</v>
      </c>
      <c r="G29" s="13">
        <v>30407079</v>
      </c>
      <c r="H29" s="13">
        <v>30407079</v>
      </c>
      <c r="I29" s="13">
        <v>30407079</v>
      </c>
    </row>
    <row r="30" spans="2:9" ht="15.75" thickBot="1" x14ac:dyDescent="0.3">
      <c r="B30" s="15">
        <v>44835</v>
      </c>
      <c r="C30" s="19">
        <v>12627591.27</v>
      </c>
      <c r="D30" s="19">
        <f>C30-1239753.45</f>
        <v>11387837.82</v>
      </c>
      <c r="E30" s="13">
        <v>43120278</v>
      </c>
      <c r="F30" s="13">
        <v>18933760</v>
      </c>
      <c r="G30" s="13">
        <v>43120278</v>
      </c>
      <c r="H30" s="13">
        <v>43120278</v>
      </c>
      <c r="I30" s="13">
        <v>43120278</v>
      </c>
    </row>
    <row r="31" spans="2:9" ht="15.75" thickBot="1" x14ac:dyDescent="0.3">
      <c r="B31" s="15">
        <v>44866</v>
      </c>
      <c r="C31" s="19">
        <v>14411140.75</v>
      </c>
      <c r="D31" s="19">
        <f>C31-2642547.01</f>
        <v>11768593.74</v>
      </c>
      <c r="E31" s="13">
        <v>88381204</v>
      </c>
      <c r="F31" s="13">
        <v>44555721</v>
      </c>
      <c r="G31" s="13">
        <v>88381204</v>
      </c>
      <c r="H31" s="13">
        <v>88381204</v>
      </c>
      <c r="I31" s="13">
        <v>88381204</v>
      </c>
    </row>
    <row r="32" spans="2:9" ht="15.75" thickBot="1" x14ac:dyDescent="0.3">
      <c r="B32" s="15">
        <v>44896</v>
      </c>
      <c r="C32" s="19">
        <v>15587212.949999999</v>
      </c>
      <c r="D32" s="19">
        <f>C32-4403276.25</f>
        <v>11183936.699999999</v>
      </c>
      <c r="E32" s="13">
        <v>135892897</v>
      </c>
      <c r="F32" s="13">
        <v>70011514</v>
      </c>
      <c r="G32" s="13">
        <v>135892897</v>
      </c>
      <c r="H32" s="13">
        <v>135892897</v>
      </c>
      <c r="I32" s="13">
        <v>135892897</v>
      </c>
    </row>
    <row r="33" spans="2:9" ht="15.75" thickBot="1" x14ac:dyDescent="0.3">
      <c r="B33" s="15">
        <v>44927</v>
      </c>
      <c r="C33" s="19">
        <v>16142696.08</v>
      </c>
      <c r="D33" s="19">
        <f>C33-3382532.1</f>
        <v>12760163.98</v>
      </c>
      <c r="E33" s="13">
        <v>133767540</v>
      </c>
      <c r="F33" s="13">
        <v>49475720</v>
      </c>
      <c r="G33" s="13">
        <v>133767540</v>
      </c>
      <c r="H33" s="13">
        <v>133767540</v>
      </c>
      <c r="I33" s="13">
        <v>133767540</v>
      </c>
    </row>
    <row r="34" spans="2:9" ht="15.75" thickBot="1" x14ac:dyDescent="0.3">
      <c r="B34" s="15">
        <v>44958</v>
      </c>
      <c r="C34" s="19"/>
      <c r="D34" s="19"/>
      <c r="E34" s="13"/>
      <c r="F34" s="13"/>
      <c r="G34" s="13"/>
      <c r="H34" s="13"/>
      <c r="I34" s="13"/>
    </row>
    <row r="35" spans="2:9" ht="15.75" thickBot="1" x14ac:dyDescent="0.3">
      <c r="B35" s="15">
        <v>44986</v>
      </c>
      <c r="C35" s="19"/>
      <c r="D35" s="19"/>
      <c r="E35" s="13"/>
      <c r="F35" s="13"/>
      <c r="G35" s="13"/>
      <c r="H35" s="13"/>
      <c r="I35" s="13"/>
    </row>
    <row r="38" spans="2:9" ht="17.25" x14ac:dyDescent="0.25">
      <c r="B38" s="1" t="s">
        <v>0</v>
      </c>
    </row>
    <row r="39" spans="2:9" ht="17.25" x14ac:dyDescent="0.25">
      <c r="B39" s="1" t="s">
        <v>21</v>
      </c>
    </row>
    <row r="40" spans="2:9" ht="17.25" x14ac:dyDescent="0.25">
      <c r="B40" t="s">
        <v>20</v>
      </c>
    </row>
    <row r="42" spans="2:9" x14ac:dyDescent="0.25">
      <c r="B42" s="10" t="s">
        <v>25</v>
      </c>
      <c r="C42" s="10"/>
      <c r="D42" s="10"/>
      <c r="E42" s="10"/>
      <c r="F42" s="10"/>
      <c r="G42" s="10"/>
    </row>
    <row r="43" spans="2:9" x14ac:dyDescent="0.25">
      <c r="B43" s="10"/>
      <c r="C43" s="10"/>
      <c r="D43" s="10"/>
      <c r="E43" s="10"/>
      <c r="F43" s="10"/>
      <c r="G43" s="10"/>
    </row>
    <row r="44" spans="2:9" x14ac:dyDescent="0.25">
      <c r="B44" s="10"/>
      <c r="C44" s="10"/>
      <c r="D44" s="10"/>
      <c r="E44" s="10"/>
      <c r="F44" s="10"/>
      <c r="G44" s="10"/>
    </row>
    <row r="45" spans="2:9" x14ac:dyDescent="0.25">
      <c r="B45" s="10"/>
      <c r="C45" s="10"/>
      <c r="D45" s="10"/>
      <c r="E45" s="10"/>
      <c r="F45" s="10"/>
      <c r="G45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99D1F-4A7F-41A2-A121-BD8741BC79E3}">
  <dimension ref="B1:I45"/>
  <sheetViews>
    <sheetView showGridLines="0" topLeftCell="A5" workbookViewId="0">
      <selection activeCell="D20" sqref="D20"/>
    </sheetView>
  </sheetViews>
  <sheetFormatPr defaultRowHeight="15" x14ac:dyDescent="0.25"/>
  <cols>
    <col min="2" max="2" width="30" customWidth="1"/>
    <col min="3" max="3" width="17.5703125" customWidth="1"/>
    <col min="4" max="4" width="18.28515625" customWidth="1"/>
    <col min="5" max="5" width="16.5703125" customWidth="1"/>
    <col min="6" max="6" width="17.5703125" customWidth="1"/>
    <col min="7" max="7" width="17.42578125" customWidth="1"/>
    <col min="8" max="8" width="16.85546875" customWidth="1"/>
    <col min="9" max="9" width="16.7109375" customWidth="1"/>
    <col min="10" max="17" width="15.7109375" customWidth="1"/>
  </cols>
  <sheetData>
    <row r="1" spans="2:9" x14ac:dyDescent="0.25">
      <c r="B1" s="2" t="s">
        <v>13</v>
      </c>
      <c r="C1" s="3" t="s">
        <v>15</v>
      </c>
      <c r="D1" s="3" t="s">
        <v>15</v>
      </c>
      <c r="E1" s="3" t="s">
        <v>14</v>
      </c>
      <c r="F1" s="3" t="s">
        <v>14</v>
      </c>
      <c r="G1" s="3" t="s">
        <v>14</v>
      </c>
      <c r="H1" s="3" t="s">
        <v>14</v>
      </c>
      <c r="I1" s="3" t="s">
        <v>14</v>
      </c>
    </row>
    <row r="2" spans="2:9" ht="8.25" customHeight="1" x14ac:dyDescent="0.25">
      <c r="B2" s="2"/>
      <c r="C2" s="3"/>
      <c r="D2" s="3"/>
      <c r="E2" s="3"/>
      <c r="F2" s="3"/>
      <c r="G2" s="3"/>
      <c r="H2" s="3"/>
      <c r="I2" s="3"/>
    </row>
    <row r="3" spans="2:9" ht="45" x14ac:dyDescent="0.25">
      <c r="B3" s="9" t="s">
        <v>12</v>
      </c>
      <c r="C3" s="11" t="s">
        <v>11</v>
      </c>
      <c r="D3" s="12" t="s">
        <v>6</v>
      </c>
      <c r="E3" s="12" t="s">
        <v>5</v>
      </c>
      <c r="F3" s="12" t="s">
        <v>17</v>
      </c>
      <c r="G3" s="12" t="s">
        <v>5</v>
      </c>
      <c r="H3" s="12" t="s">
        <v>5</v>
      </c>
      <c r="I3" s="12" t="s">
        <v>5</v>
      </c>
    </row>
    <row r="4" spans="2:9" ht="7.5" customHeight="1" x14ac:dyDescent="0.25">
      <c r="B4" s="9"/>
      <c r="C4" s="7"/>
      <c r="D4" s="8"/>
      <c r="E4" s="8"/>
      <c r="F4" s="8"/>
      <c r="G4" s="8"/>
      <c r="H4" s="8"/>
      <c r="I4" s="8"/>
    </row>
    <row r="5" spans="2:9" ht="45" x14ac:dyDescent="0.25">
      <c r="B5" s="9" t="s">
        <v>23</v>
      </c>
      <c r="C5" s="8" t="s">
        <v>22</v>
      </c>
      <c r="D5" s="8" t="s">
        <v>22</v>
      </c>
      <c r="E5" s="8" t="s">
        <v>16</v>
      </c>
      <c r="F5" s="8" t="s">
        <v>16</v>
      </c>
      <c r="G5" s="8" t="s">
        <v>16</v>
      </c>
      <c r="H5" s="8" t="s">
        <v>16</v>
      </c>
      <c r="I5" s="8" t="s">
        <v>16</v>
      </c>
    </row>
    <row r="6" spans="2:9" x14ac:dyDescent="0.25">
      <c r="B6" s="2"/>
      <c r="C6" s="8"/>
      <c r="D6" s="8"/>
      <c r="E6" s="8"/>
      <c r="F6" s="8"/>
      <c r="G6" s="8"/>
      <c r="H6" s="8"/>
      <c r="I6" s="8"/>
    </row>
    <row r="7" spans="2:9" ht="17.25" x14ac:dyDescent="0.25">
      <c r="C7" s="4" t="s">
        <v>4</v>
      </c>
      <c r="D7" s="4" t="s">
        <v>3</v>
      </c>
      <c r="E7" s="4" t="s">
        <v>7</v>
      </c>
      <c r="F7" s="4" t="s">
        <v>19</v>
      </c>
      <c r="G7" s="5" t="s">
        <v>8</v>
      </c>
      <c r="H7" s="6" t="s">
        <v>9</v>
      </c>
      <c r="I7" s="5" t="s">
        <v>10</v>
      </c>
    </row>
    <row r="8" spans="2:9" x14ac:dyDescent="0.25">
      <c r="C8" s="3" t="s">
        <v>24</v>
      </c>
      <c r="D8" s="3" t="s">
        <v>24</v>
      </c>
    </row>
    <row r="9" spans="2:9" ht="15.75" thickBot="1" x14ac:dyDescent="0.3">
      <c r="B9" s="2" t="s">
        <v>2</v>
      </c>
    </row>
    <row r="10" spans="2:9" ht="15.75" thickBot="1" x14ac:dyDescent="0.3">
      <c r="B10" s="15">
        <v>44440</v>
      </c>
      <c r="C10" s="19">
        <v>529980.19999999995</v>
      </c>
      <c r="D10" s="19">
        <f>C10-271111.8-6930.1-9206.7-329.2</f>
        <v>242402.39999999994</v>
      </c>
      <c r="E10" s="13">
        <v>10748886.91</v>
      </c>
      <c r="F10" s="13"/>
      <c r="G10" s="13">
        <v>10748886.91</v>
      </c>
      <c r="H10" s="13">
        <v>10748886.91</v>
      </c>
      <c r="I10" s="13">
        <v>10748886.91</v>
      </c>
    </row>
    <row r="11" spans="2:9" ht="15.75" thickBot="1" x14ac:dyDescent="0.3">
      <c r="B11" s="15">
        <v>44470</v>
      </c>
      <c r="C11" s="19">
        <v>774418.2</v>
      </c>
      <c r="D11" s="19">
        <f>C11-474142.3</f>
        <v>300275.89999999997</v>
      </c>
      <c r="E11" s="13">
        <v>13992455.550000001</v>
      </c>
      <c r="F11" s="13"/>
      <c r="G11" s="13">
        <v>13992455.550000001</v>
      </c>
      <c r="H11" s="13">
        <v>13992455.550000001</v>
      </c>
      <c r="I11" s="13">
        <v>13992455.550000001</v>
      </c>
    </row>
    <row r="12" spans="2:9" ht="15.75" thickBot="1" x14ac:dyDescent="0.3">
      <c r="B12" s="15">
        <v>44501</v>
      </c>
      <c r="C12" s="19">
        <v>2849033</v>
      </c>
      <c r="D12" s="19">
        <f>C12-1888178.4</f>
        <v>960854.60000000009</v>
      </c>
      <c r="E12" s="13">
        <v>42010112.140000001</v>
      </c>
      <c r="F12" s="13"/>
      <c r="G12" s="13">
        <v>42010112.140000001</v>
      </c>
      <c r="H12" s="13">
        <v>42010112.140000001</v>
      </c>
      <c r="I12" s="13">
        <v>42010112.140000001</v>
      </c>
    </row>
    <row r="13" spans="2:9" ht="15.75" thickBot="1" x14ac:dyDescent="0.3">
      <c r="B13" s="15">
        <v>44531</v>
      </c>
      <c r="C13" s="19">
        <v>3403962.9</v>
      </c>
      <c r="D13" s="19">
        <f>C13-2127496.9</f>
        <v>1276466</v>
      </c>
      <c r="E13" s="13">
        <v>54594965.189999998</v>
      </c>
      <c r="F13" s="13"/>
      <c r="G13" s="13">
        <v>54594965.189999998</v>
      </c>
      <c r="H13" s="13">
        <v>54594965.189999998</v>
      </c>
      <c r="I13" s="13">
        <v>54594965.189999998</v>
      </c>
    </row>
    <row r="14" spans="2:9" ht="15.75" thickBot="1" x14ac:dyDescent="0.3">
      <c r="B14" s="15">
        <v>44562</v>
      </c>
      <c r="C14" s="19">
        <v>5875560.9000000004</v>
      </c>
      <c r="D14" s="19">
        <f>C14-3520626.7</f>
        <v>2354934.2000000002</v>
      </c>
      <c r="E14" s="13">
        <v>92602700.689999998</v>
      </c>
      <c r="F14" s="13"/>
      <c r="G14" s="13">
        <v>92602700.689999998</v>
      </c>
      <c r="H14" s="13">
        <v>92602700.689999998</v>
      </c>
      <c r="I14" s="13">
        <v>92602700.689999998</v>
      </c>
    </row>
    <row r="15" spans="2:9" ht="15.75" thickBot="1" x14ac:dyDescent="0.3">
      <c r="B15" s="15">
        <v>44593</v>
      </c>
      <c r="C15" s="19">
        <v>4085422.7</v>
      </c>
      <c r="D15" s="19">
        <f>C15-2606933.8</f>
        <v>1478488.9000000004</v>
      </c>
      <c r="E15" s="13">
        <v>65342348.770000003</v>
      </c>
      <c r="F15" s="13"/>
      <c r="G15" s="13">
        <v>65342348.770000003</v>
      </c>
      <c r="H15" s="13">
        <v>65342348.770000003</v>
      </c>
      <c r="I15" s="13">
        <v>65342348.770000003</v>
      </c>
    </row>
    <row r="16" spans="2:9" ht="15.75" thickBot="1" x14ac:dyDescent="0.3">
      <c r="B16" s="15">
        <v>44621</v>
      </c>
      <c r="C16" s="19">
        <v>3071605.8</v>
      </c>
      <c r="D16" s="19">
        <f>C16-1944794.9</f>
        <v>1126810.8999999999</v>
      </c>
      <c r="E16" s="13">
        <v>50622174.539999999</v>
      </c>
      <c r="F16" s="13"/>
      <c r="G16" s="13">
        <v>50622174.539999999</v>
      </c>
      <c r="H16" s="13">
        <v>50622174.539999999</v>
      </c>
      <c r="I16" s="13">
        <v>50622174.539999999</v>
      </c>
    </row>
    <row r="17" spans="2:9" x14ac:dyDescent="0.25">
      <c r="C17" s="20"/>
      <c r="D17" s="20"/>
      <c r="E17" s="14"/>
      <c r="F17" s="14"/>
      <c r="G17" s="14"/>
      <c r="H17" s="14"/>
      <c r="I17" s="14"/>
    </row>
    <row r="18" spans="2:9" x14ac:dyDescent="0.25">
      <c r="C18" s="20"/>
      <c r="D18" s="20"/>
      <c r="E18" s="14"/>
      <c r="F18" s="14"/>
      <c r="G18" s="14"/>
      <c r="H18" s="14"/>
      <c r="I18" s="14"/>
    </row>
    <row r="19" spans="2:9" ht="18" thickBot="1" x14ac:dyDescent="0.3">
      <c r="B19" s="2" t="s">
        <v>18</v>
      </c>
      <c r="C19" s="20"/>
      <c r="D19" s="20"/>
      <c r="E19" s="14"/>
      <c r="F19" s="14"/>
      <c r="G19" s="14"/>
      <c r="H19" s="14"/>
      <c r="I19" s="14"/>
    </row>
    <row r="20" spans="2:9" ht="15.75" thickBot="1" x14ac:dyDescent="0.3">
      <c r="B20" s="15">
        <v>44440</v>
      </c>
      <c r="C20" s="19">
        <f t="shared" ref="C20:E22" si="0">C29-C10</f>
        <v>7415229.7999999998</v>
      </c>
      <c r="D20" s="19">
        <f t="shared" si="0"/>
        <v>7197075.7999999998</v>
      </c>
      <c r="E20" s="13">
        <f t="shared" si="0"/>
        <v>11984681.129999999</v>
      </c>
      <c r="F20" s="13"/>
      <c r="G20" s="13">
        <f t="shared" ref="G20:I26" si="1">G29-G10</f>
        <v>11984681.129999999</v>
      </c>
      <c r="H20" s="13">
        <f t="shared" si="1"/>
        <v>11984681.129999999</v>
      </c>
      <c r="I20" s="13">
        <f t="shared" si="1"/>
        <v>11984681.129999999</v>
      </c>
    </row>
    <row r="21" spans="2:9" ht="15.75" thickBot="1" x14ac:dyDescent="0.3">
      <c r="B21" s="15">
        <v>44470</v>
      </c>
      <c r="C21" s="19">
        <f t="shared" si="0"/>
        <v>9921681.2000000011</v>
      </c>
      <c r="D21" s="19">
        <f t="shared" si="0"/>
        <v>9628983</v>
      </c>
      <c r="E21" s="13">
        <f t="shared" si="0"/>
        <v>17219291.029999997</v>
      </c>
      <c r="F21" s="13"/>
      <c r="G21" s="13">
        <f t="shared" si="1"/>
        <v>17219291.029999997</v>
      </c>
      <c r="H21" s="13">
        <f t="shared" si="1"/>
        <v>17219291.029999997</v>
      </c>
      <c r="I21" s="13">
        <f t="shared" si="1"/>
        <v>17219291.029999997</v>
      </c>
    </row>
    <row r="22" spans="2:9" ht="15.75" thickBot="1" x14ac:dyDescent="0.3">
      <c r="B22" s="15">
        <v>44501</v>
      </c>
      <c r="C22" s="19">
        <f t="shared" si="0"/>
        <v>10207477.800000001</v>
      </c>
      <c r="D22" s="19">
        <f t="shared" si="0"/>
        <v>9327239.7000000011</v>
      </c>
      <c r="E22" s="13">
        <f t="shared" si="0"/>
        <v>34729225.239999995</v>
      </c>
      <c r="F22" s="13"/>
      <c r="G22" s="13">
        <f t="shared" si="1"/>
        <v>34729225.239999995</v>
      </c>
      <c r="H22" s="13">
        <f t="shared" si="1"/>
        <v>34729225.239999995</v>
      </c>
      <c r="I22" s="13">
        <f t="shared" si="1"/>
        <v>34729225.239999995</v>
      </c>
    </row>
    <row r="23" spans="2:9" ht="15.75" thickBot="1" x14ac:dyDescent="0.3">
      <c r="B23" s="15">
        <v>44531</v>
      </c>
      <c r="C23" s="19">
        <f t="shared" ref="C23:D26" si="2">C32-C13</f>
        <v>10579318.9</v>
      </c>
      <c r="D23" s="19">
        <f t="shared" si="2"/>
        <v>9657097.6000000015</v>
      </c>
      <c r="E23" s="13">
        <f t="shared" ref="E23:E26" si="3">E32-E13</f>
        <v>43308101.189999998</v>
      </c>
      <c r="F23" s="13"/>
      <c r="G23" s="13">
        <f t="shared" si="1"/>
        <v>43308101.189999998</v>
      </c>
      <c r="H23" s="13">
        <f t="shared" si="1"/>
        <v>43308101.189999998</v>
      </c>
      <c r="I23" s="13">
        <f t="shared" si="1"/>
        <v>43308101.189999998</v>
      </c>
    </row>
    <row r="24" spans="2:9" ht="15.75" thickBot="1" x14ac:dyDescent="0.3">
      <c r="B24" s="15">
        <v>44562</v>
      </c>
      <c r="C24" s="19">
        <f t="shared" si="2"/>
        <v>11016638.200000001</v>
      </c>
      <c r="D24" s="19">
        <f t="shared" si="2"/>
        <v>9510000.9000000022</v>
      </c>
      <c r="E24" s="13">
        <f t="shared" si="3"/>
        <v>38625545.579999998</v>
      </c>
      <c r="F24" s="13"/>
      <c r="G24" s="13">
        <f t="shared" si="1"/>
        <v>38625545.579999998</v>
      </c>
      <c r="H24" s="13">
        <f t="shared" si="1"/>
        <v>38625545.579999998</v>
      </c>
      <c r="I24" s="13">
        <f t="shared" si="1"/>
        <v>38625545.579999998</v>
      </c>
    </row>
    <row r="25" spans="2:9" ht="15.75" thickBot="1" x14ac:dyDescent="0.3">
      <c r="B25" s="15">
        <v>44593</v>
      </c>
      <c r="C25" s="19">
        <f t="shared" si="2"/>
        <v>10274503.699999999</v>
      </c>
      <c r="D25" s="19">
        <f t="shared" si="2"/>
        <v>9094949.6600000001</v>
      </c>
      <c r="E25" s="13">
        <f t="shared" si="3"/>
        <v>41134817.880000003</v>
      </c>
      <c r="F25" s="13"/>
      <c r="G25" s="13">
        <f t="shared" si="1"/>
        <v>41134817.880000003</v>
      </c>
      <c r="H25" s="13">
        <f t="shared" si="1"/>
        <v>41134817.880000003</v>
      </c>
      <c r="I25" s="13">
        <f t="shared" si="1"/>
        <v>41134817.880000003</v>
      </c>
    </row>
    <row r="26" spans="2:9" ht="15.75" thickBot="1" x14ac:dyDescent="0.3">
      <c r="B26" s="15">
        <v>44621</v>
      </c>
      <c r="C26" s="19">
        <f t="shared" si="2"/>
        <v>9351516.5</v>
      </c>
      <c r="D26" s="19">
        <f t="shared" si="2"/>
        <v>8428043.8000000007</v>
      </c>
      <c r="E26" s="13">
        <f t="shared" si="3"/>
        <v>33935737.970000006</v>
      </c>
      <c r="F26" s="13"/>
      <c r="G26" s="13">
        <f t="shared" si="1"/>
        <v>33935737.970000006</v>
      </c>
      <c r="H26" s="13">
        <f t="shared" si="1"/>
        <v>33935737.970000006</v>
      </c>
      <c r="I26" s="13">
        <f t="shared" si="1"/>
        <v>33935737.970000006</v>
      </c>
    </row>
    <row r="27" spans="2:9" x14ac:dyDescent="0.25">
      <c r="C27" s="20"/>
      <c r="D27" s="20"/>
      <c r="E27" s="14"/>
      <c r="F27" s="14"/>
      <c r="G27" s="14"/>
      <c r="H27" s="14"/>
      <c r="I27" s="14"/>
    </row>
    <row r="28" spans="2:9" ht="15.75" thickBot="1" x14ac:dyDescent="0.3">
      <c r="B28" s="2" t="s">
        <v>1</v>
      </c>
      <c r="C28" s="20"/>
      <c r="D28" s="20"/>
      <c r="E28" s="14"/>
      <c r="F28" s="14"/>
      <c r="G28" s="14"/>
      <c r="H28" s="14"/>
      <c r="I28" s="14"/>
    </row>
    <row r="29" spans="2:9" ht="15.75" thickBot="1" x14ac:dyDescent="0.3">
      <c r="B29" s="15">
        <v>44440</v>
      </c>
      <c r="C29" s="19">
        <v>7945210</v>
      </c>
      <c r="D29" s="19">
        <f>C29-505731.8</f>
        <v>7439478.2000000002</v>
      </c>
      <c r="E29" s="13">
        <v>22733568.039999999</v>
      </c>
      <c r="F29" s="13">
        <v>4973911.76</v>
      </c>
      <c r="G29" s="13">
        <v>22733568.039999999</v>
      </c>
      <c r="H29" s="13">
        <v>22733568.039999999</v>
      </c>
      <c r="I29" s="13">
        <v>22733568.039999999</v>
      </c>
    </row>
    <row r="30" spans="2:9" ht="15.75" thickBot="1" x14ac:dyDescent="0.3">
      <c r="B30" s="15">
        <v>44470</v>
      </c>
      <c r="C30" s="19">
        <v>10696099.4</v>
      </c>
      <c r="D30" s="19">
        <f>C30-766840.5</f>
        <v>9929258.9000000004</v>
      </c>
      <c r="E30" s="13">
        <v>31211746.579999998</v>
      </c>
      <c r="F30" s="13">
        <v>7546110.8899999997</v>
      </c>
      <c r="G30" s="13">
        <v>31211746.579999998</v>
      </c>
      <c r="H30" s="13">
        <v>31211746.579999998</v>
      </c>
      <c r="I30" s="13">
        <v>31211746.579999998</v>
      </c>
    </row>
    <row r="31" spans="2:9" ht="15.75" thickBot="1" x14ac:dyDescent="0.3">
      <c r="B31" s="15">
        <v>44501</v>
      </c>
      <c r="C31" s="19">
        <v>13056510.800000001</v>
      </c>
      <c r="D31" s="19">
        <f>C31-2768416.5</f>
        <v>10288094.300000001</v>
      </c>
      <c r="E31" s="13">
        <v>76739337.379999995</v>
      </c>
      <c r="F31" s="13">
        <v>34748549.75</v>
      </c>
      <c r="G31" s="13">
        <v>76739337.379999995</v>
      </c>
      <c r="H31" s="13">
        <v>76739337.379999995</v>
      </c>
      <c r="I31" s="13">
        <v>76739337.379999995</v>
      </c>
    </row>
    <row r="32" spans="2:9" ht="15.75" thickBot="1" x14ac:dyDescent="0.3">
      <c r="B32" s="15">
        <v>44531</v>
      </c>
      <c r="C32" s="19">
        <v>13983281.800000001</v>
      </c>
      <c r="D32" s="19">
        <f>C32-3049718.2</f>
        <v>10933563.600000001</v>
      </c>
      <c r="E32" s="13">
        <v>97903066.379999995</v>
      </c>
      <c r="F32" s="13">
        <v>38714229.689999998</v>
      </c>
      <c r="G32" s="13">
        <v>97903066.379999995</v>
      </c>
      <c r="H32" s="13">
        <v>97903066.379999995</v>
      </c>
      <c r="I32" s="13">
        <v>97903066.379999995</v>
      </c>
    </row>
    <row r="33" spans="2:9" ht="15.75" thickBot="1" x14ac:dyDescent="0.3">
      <c r="B33" s="15">
        <v>44562</v>
      </c>
      <c r="C33" s="19">
        <v>16892199.100000001</v>
      </c>
      <c r="D33" s="19">
        <f>C33-5027264</f>
        <v>11864935.100000001</v>
      </c>
      <c r="E33" s="13">
        <v>131228246.27</v>
      </c>
      <c r="F33" s="13">
        <v>57069713.520000003</v>
      </c>
      <c r="G33" s="13">
        <v>131228246.27</v>
      </c>
      <c r="H33" s="13">
        <v>131228246.27</v>
      </c>
      <c r="I33" s="13">
        <v>131228246.27</v>
      </c>
    </row>
    <row r="34" spans="2:9" ht="15.75" thickBot="1" x14ac:dyDescent="0.3">
      <c r="B34" s="15">
        <v>44593</v>
      </c>
      <c r="C34" s="19">
        <v>14359926.4</v>
      </c>
      <c r="D34" s="19">
        <f>C34-3786487.84</f>
        <v>10573438.560000001</v>
      </c>
      <c r="E34" s="13">
        <v>106477166.65000001</v>
      </c>
      <c r="F34" s="13">
        <v>40759204.310000002</v>
      </c>
      <c r="G34" s="13">
        <v>106477166.65000001</v>
      </c>
      <c r="H34" s="13">
        <v>106477166.65000001</v>
      </c>
      <c r="I34" s="13">
        <v>106477166.65000001</v>
      </c>
    </row>
    <row r="35" spans="2:9" ht="15.75" thickBot="1" x14ac:dyDescent="0.3">
      <c r="B35" s="15">
        <v>44621</v>
      </c>
      <c r="C35" s="19">
        <v>12423122.300000001</v>
      </c>
      <c r="D35" s="19">
        <f>C35-2868267.6</f>
        <v>9554854.7000000011</v>
      </c>
      <c r="E35" s="13">
        <v>84557912.510000005</v>
      </c>
      <c r="F35" s="13">
        <v>32039030.629999999</v>
      </c>
      <c r="G35" s="13">
        <v>84557912.510000005</v>
      </c>
      <c r="H35" s="13">
        <v>84557912.510000005</v>
      </c>
      <c r="I35" s="13">
        <v>84557912.510000005</v>
      </c>
    </row>
    <row r="38" spans="2:9" ht="17.25" x14ac:dyDescent="0.25">
      <c r="B38" s="1" t="s">
        <v>0</v>
      </c>
    </row>
    <row r="39" spans="2:9" ht="17.25" x14ac:dyDescent="0.25">
      <c r="B39" s="1" t="s">
        <v>21</v>
      </c>
    </row>
    <row r="40" spans="2:9" ht="17.25" x14ac:dyDescent="0.25">
      <c r="B40" t="s">
        <v>20</v>
      </c>
    </row>
    <row r="42" spans="2:9" x14ac:dyDescent="0.25">
      <c r="B42" s="10"/>
      <c r="C42" s="10"/>
      <c r="D42" s="10"/>
      <c r="E42" s="10"/>
      <c r="F42" s="10"/>
      <c r="G42" s="10"/>
    </row>
    <row r="43" spans="2:9" x14ac:dyDescent="0.25">
      <c r="B43" s="10"/>
      <c r="C43" s="10"/>
      <c r="D43" s="10"/>
      <c r="E43" s="10"/>
      <c r="F43" s="10"/>
      <c r="G43" s="10"/>
    </row>
    <row r="44" spans="2:9" x14ac:dyDescent="0.25">
      <c r="B44" s="10"/>
      <c r="C44" s="10"/>
      <c r="D44" s="10"/>
      <c r="E44" s="10"/>
      <c r="F44" s="10"/>
      <c r="G44" s="10"/>
    </row>
    <row r="45" spans="2:9" x14ac:dyDescent="0.25">
      <c r="B45" s="10"/>
      <c r="C45" s="10"/>
      <c r="D45" s="10"/>
      <c r="E45" s="10"/>
      <c r="F45" s="10"/>
      <c r="G45" s="10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B1F6C-BEFC-42C5-AA16-38AD3E6B909D}">
  <dimension ref="B1:I45"/>
  <sheetViews>
    <sheetView showGridLines="0" workbookViewId="0">
      <selection activeCell="M19" sqref="M19"/>
    </sheetView>
  </sheetViews>
  <sheetFormatPr defaultRowHeight="15" x14ac:dyDescent="0.25"/>
  <cols>
    <col min="2" max="2" width="30" customWidth="1"/>
    <col min="3" max="3" width="17.5703125" customWidth="1"/>
    <col min="4" max="4" width="18.28515625" customWidth="1"/>
    <col min="5" max="5" width="16.5703125" customWidth="1"/>
    <col min="6" max="6" width="17.5703125" customWidth="1"/>
    <col min="7" max="7" width="17.42578125" customWidth="1"/>
    <col min="8" max="8" width="16.85546875" customWidth="1"/>
    <col min="9" max="9" width="16.7109375" customWidth="1"/>
    <col min="10" max="17" width="15.7109375" customWidth="1"/>
  </cols>
  <sheetData>
    <row r="1" spans="2:9" x14ac:dyDescent="0.25">
      <c r="B1" s="2" t="s">
        <v>13</v>
      </c>
      <c r="C1" s="3" t="s">
        <v>15</v>
      </c>
      <c r="D1" s="3" t="s">
        <v>15</v>
      </c>
      <c r="E1" s="3" t="s">
        <v>14</v>
      </c>
      <c r="F1" s="3" t="s">
        <v>14</v>
      </c>
      <c r="G1" s="3" t="s">
        <v>14</v>
      </c>
      <c r="H1" s="3" t="s">
        <v>14</v>
      </c>
      <c r="I1" s="3" t="s">
        <v>14</v>
      </c>
    </row>
    <row r="2" spans="2:9" ht="8.25" customHeight="1" x14ac:dyDescent="0.25">
      <c r="B2" s="2"/>
      <c r="C2" s="3"/>
      <c r="D2" s="3"/>
      <c r="E2" s="3"/>
      <c r="F2" s="3"/>
      <c r="G2" s="3"/>
      <c r="H2" s="3"/>
      <c r="I2" s="3"/>
    </row>
    <row r="3" spans="2:9" ht="45" x14ac:dyDescent="0.25">
      <c r="B3" s="9" t="s">
        <v>12</v>
      </c>
      <c r="C3" s="11" t="s">
        <v>11</v>
      </c>
      <c r="D3" s="12" t="s">
        <v>6</v>
      </c>
      <c r="E3" s="12" t="s">
        <v>5</v>
      </c>
      <c r="F3" s="12" t="s">
        <v>17</v>
      </c>
      <c r="G3" s="12" t="s">
        <v>5</v>
      </c>
      <c r="H3" s="12" t="s">
        <v>5</v>
      </c>
      <c r="I3" s="12" t="s">
        <v>5</v>
      </c>
    </row>
    <row r="4" spans="2:9" ht="7.5" customHeight="1" x14ac:dyDescent="0.25">
      <c r="B4" s="9"/>
      <c r="C4" s="7"/>
      <c r="D4" s="8"/>
      <c r="E4" s="8"/>
      <c r="F4" s="8"/>
      <c r="G4" s="8"/>
      <c r="H4" s="8"/>
      <c r="I4" s="8"/>
    </row>
    <row r="5" spans="2:9" ht="45" x14ac:dyDescent="0.25">
      <c r="B5" s="9" t="s">
        <v>23</v>
      </c>
      <c r="C5" s="8" t="s">
        <v>22</v>
      </c>
      <c r="D5" s="8" t="s">
        <v>22</v>
      </c>
      <c r="E5" s="8" t="s">
        <v>16</v>
      </c>
      <c r="F5" s="8" t="s">
        <v>16</v>
      </c>
      <c r="G5" s="8" t="s">
        <v>16</v>
      </c>
      <c r="H5" s="8" t="s">
        <v>16</v>
      </c>
      <c r="I5" s="8" t="s">
        <v>16</v>
      </c>
    </row>
    <row r="6" spans="2:9" x14ac:dyDescent="0.25">
      <c r="B6" s="2"/>
      <c r="C6" s="8"/>
      <c r="D6" s="8"/>
      <c r="E6" s="8"/>
      <c r="F6" s="8"/>
      <c r="G6" s="8"/>
      <c r="H6" s="8"/>
      <c r="I6" s="8"/>
    </row>
    <row r="7" spans="2:9" ht="17.25" x14ac:dyDescent="0.25">
      <c r="C7" s="4" t="s">
        <v>4</v>
      </c>
      <c r="D7" s="4" t="s">
        <v>3</v>
      </c>
      <c r="E7" s="4" t="s">
        <v>7</v>
      </c>
      <c r="F7" s="4" t="s">
        <v>19</v>
      </c>
      <c r="G7" s="5" t="s">
        <v>8</v>
      </c>
      <c r="H7" s="6" t="s">
        <v>9</v>
      </c>
      <c r="I7" s="5" t="s">
        <v>10</v>
      </c>
    </row>
    <row r="8" spans="2:9" x14ac:dyDescent="0.25">
      <c r="C8" s="3" t="s">
        <v>24</v>
      </c>
      <c r="D8" s="3" t="s">
        <v>24</v>
      </c>
    </row>
    <row r="9" spans="2:9" ht="15.75" thickBot="1" x14ac:dyDescent="0.3">
      <c r="B9" s="2" t="s">
        <v>2</v>
      </c>
    </row>
    <row r="10" spans="2:9" ht="15.75" thickBot="1" x14ac:dyDescent="0.3">
      <c r="B10" s="15">
        <v>43709</v>
      </c>
      <c r="C10" s="19">
        <v>469880.1</v>
      </c>
      <c r="D10" s="19">
        <f>C10-271267.8</f>
        <v>198612.3</v>
      </c>
      <c r="E10" s="13">
        <v>9431295.1999999993</v>
      </c>
      <c r="F10" s="13"/>
      <c r="G10" s="13">
        <v>9431295.1999999993</v>
      </c>
      <c r="H10" s="13">
        <v>9431295.1999999993</v>
      </c>
      <c r="I10" s="13">
        <v>9431295.1999999993</v>
      </c>
    </row>
    <row r="11" spans="2:9" ht="15.75" thickBot="1" x14ac:dyDescent="0.3">
      <c r="B11" s="15">
        <v>43739</v>
      </c>
      <c r="C11" s="19">
        <v>810160.8</v>
      </c>
      <c r="D11" s="19">
        <f>C11-492063.3</f>
        <v>318097.50000000006</v>
      </c>
      <c r="E11" s="13">
        <v>13638326.17</v>
      </c>
      <c r="F11" s="13"/>
      <c r="G11" s="13">
        <v>13638326.17</v>
      </c>
      <c r="H11" s="13">
        <v>13638326.17</v>
      </c>
      <c r="I11" s="13">
        <v>13638326.17</v>
      </c>
    </row>
    <row r="12" spans="2:9" ht="15.75" thickBot="1" x14ac:dyDescent="0.3">
      <c r="B12" s="15">
        <v>43770</v>
      </c>
      <c r="C12" s="19">
        <v>3027456.3</v>
      </c>
      <c r="D12" s="19">
        <f>C12-1989903.8</f>
        <v>1037552.4999999998</v>
      </c>
      <c r="E12" s="13">
        <v>41210900.32</v>
      </c>
      <c r="F12" s="13"/>
      <c r="G12" s="13">
        <v>41210900.32</v>
      </c>
      <c r="H12" s="13">
        <v>41210900.32</v>
      </c>
      <c r="I12" s="13">
        <v>41210900.32</v>
      </c>
    </row>
    <row r="13" spans="2:9" s="17" customFormat="1" ht="15.75" thickBot="1" x14ac:dyDescent="0.3">
      <c r="B13" s="18">
        <v>43800</v>
      </c>
      <c r="C13" s="19">
        <v>4082354.8</v>
      </c>
      <c r="D13" s="19">
        <f>C13-2645717.8</f>
        <v>1436637</v>
      </c>
      <c r="E13" s="13">
        <v>54601027.689999998</v>
      </c>
      <c r="F13" s="13"/>
      <c r="G13" s="13">
        <v>54601027.689999998</v>
      </c>
      <c r="H13" s="13">
        <v>54601027.689999998</v>
      </c>
      <c r="I13" s="13">
        <v>54601027.689999998</v>
      </c>
    </row>
    <row r="14" spans="2:9" ht="15.75" thickBot="1" x14ac:dyDescent="0.3">
      <c r="B14" s="15">
        <v>43466</v>
      </c>
      <c r="C14" s="21">
        <v>5204374.8</v>
      </c>
      <c r="D14" s="19">
        <f>C14-3215248.4</f>
        <v>1989126.4</v>
      </c>
      <c r="E14" s="16">
        <v>71418982.319999993</v>
      </c>
      <c r="F14" s="16"/>
      <c r="G14" s="16">
        <v>71418982.319999993</v>
      </c>
      <c r="H14" s="16">
        <v>71418982.319999993</v>
      </c>
      <c r="I14" s="16">
        <v>71418982.319999993</v>
      </c>
    </row>
    <row r="15" spans="2:9" ht="15.75" thickBot="1" x14ac:dyDescent="0.3">
      <c r="B15" s="15">
        <v>43497</v>
      </c>
      <c r="C15" s="19">
        <v>4142378.6</v>
      </c>
      <c r="D15" s="19">
        <f>C15-2537433.8</f>
        <v>1604944.8000000003</v>
      </c>
      <c r="E15" s="13">
        <v>60335032.369999997</v>
      </c>
      <c r="F15" s="13"/>
      <c r="G15" s="13">
        <v>60335032.369999997</v>
      </c>
      <c r="H15" s="13">
        <v>60335032.369999997</v>
      </c>
      <c r="I15" s="13">
        <v>60335032.369999997</v>
      </c>
    </row>
    <row r="16" spans="2:9" ht="15.75" thickBot="1" x14ac:dyDescent="0.3">
      <c r="B16" s="15">
        <v>43525</v>
      </c>
      <c r="C16" s="19">
        <v>3630599.4</v>
      </c>
      <c r="D16" s="19">
        <f>C16-2058787.2</f>
        <v>1571812.2</v>
      </c>
      <c r="E16" s="13">
        <v>53445212.630000003</v>
      </c>
      <c r="F16" s="13"/>
      <c r="G16" s="13">
        <v>53445212.630000003</v>
      </c>
      <c r="H16" s="13">
        <v>53445212.630000003</v>
      </c>
      <c r="I16" s="13">
        <v>53445212.630000003</v>
      </c>
    </row>
    <row r="17" spans="2:9" x14ac:dyDescent="0.25">
      <c r="C17" s="20"/>
      <c r="D17" s="20"/>
      <c r="E17" s="14"/>
      <c r="F17" s="14"/>
      <c r="G17" s="14"/>
      <c r="H17" s="14"/>
      <c r="I17" s="14"/>
    </row>
    <row r="18" spans="2:9" x14ac:dyDescent="0.25">
      <c r="C18" s="20"/>
      <c r="D18" s="20"/>
      <c r="E18" s="14"/>
      <c r="F18" s="14"/>
      <c r="G18" s="14"/>
      <c r="H18" s="14"/>
      <c r="I18" s="14"/>
    </row>
    <row r="19" spans="2:9" ht="18" thickBot="1" x14ac:dyDescent="0.3">
      <c r="B19" s="2" t="s">
        <v>18</v>
      </c>
      <c r="C19" s="20"/>
      <c r="D19" s="20"/>
      <c r="E19" s="14"/>
      <c r="F19" s="14"/>
      <c r="G19" s="14"/>
      <c r="H19" s="14"/>
      <c r="I19" s="14"/>
    </row>
    <row r="20" spans="2:9" ht="15.75" thickBot="1" x14ac:dyDescent="0.3">
      <c r="B20" s="15">
        <v>43709</v>
      </c>
      <c r="C20" s="19">
        <f>C29-C10</f>
        <v>9830763.7000000011</v>
      </c>
      <c r="D20" s="19">
        <f>D29-D10</f>
        <v>9586229.4000000004</v>
      </c>
      <c r="E20" s="13">
        <f>E29-E10</f>
        <v>12058397.32</v>
      </c>
      <c r="F20" s="13"/>
      <c r="G20" s="13">
        <f t="shared" ref="G20:I26" si="0">G29-G10</f>
        <v>12058397.32</v>
      </c>
      <c r="H20" s="13">
        <f t="shared" si="0"/>
        <v>12058397.32</v>
      </c>
      <c r="I20" s="13">
        <f t="shared" si="0"/>
        <v>12058397.32</v>
      </c>
    </row>
    <row r="21" spans="2:9" ht="15.75" thickBot="1" x14ac:dyDescent="0.3">
      <c r="B21" s="15">
        <v>43739</v>
      </c>
      <c r="C21" s="19">
        <f t="shared" ref="C21:D26" si="1">C30-C11</f>
        <v>14984283.6</v>
      </c>
      <c r="D21" s="19">
        <f t="shared" si="1"/>
        <v>14671465.300000001</v>
      </c>
      <c r="E21" s="13">
        <f>E30-E11</f>
        <v>11108167.380000001</v>
      </c>
      <c r="F21" s="13"/>
      <c r="G21" s="13">
        <f t="shared" si="0"/>
        <v>11108167.380000001</v>
      </c>
      <c r="H21" s="13">
        <f t="shared" si="0"/>
        <v>11108167.380000001</v>
      </c>
      <c r="I21" s="13">
        <f t="shared" si="0"/>
        <v>11108167.380000001</v>
      </c>
    </row>
    <row r="22" spans="2:9" ht="15.75" thickBot="1" x14ac:dyDescent="0.3">
      <c r="B22" s="15">
        <v>43770</v>
      </c>
      <c r="C22" s="19">
        <f t="shared" si="1"/>
        <v>11584343.600000001</v>
      </c>
      <c r="D22" s="19">
        <f t="shared" si="1"/>
        <v>10670711</v>
      </c>
      <c r="E22" s="13">
        <f>E31-E12</f>
        <v>21283135.039999999</v>
      </c>
      <c r="F22" s="13"/>
      <c r="G22" s="13">
        <f t="shared" si="0"/>
        <v>21283135.039999999</v>
      </c>
      <c r="H22" s="13">
        <f t="shared" si="0"/>
        <v>21283135.039999999</v>
      </c>
      <c r="I22" s="13">
        <f t="shared" si="0"/>
        <v>21283135.039999999</v>
      </c>
    </row>
    <row r="23" spans="2:9" s="17" customFormat="1" ht="15.75" thickBot="1" x14ac:dyDescent="0.3">
      <c r="B23" s="18">
        <v>43800</v>
      </c>
      <c r="C23" s="19">
        <f t="shared" si="1"/>
        <v>8615730.3999999985</v>
      </c>
      <c r="D23" s="19">
        <f t="shared" si="1"/>
        <v>7431859.2999999989</v>
      </c>
      <c r="E23" s="13">
        <f t="shared" ref="E23:E26" si="2">E32-E13</f>
        <v>30878953.450000003</v>
      </c>
      <c r="F23" s="13"/>
      <c r="G23" s="13">
        <f t="shared" si="0"/>
        <v>30878953.450000003</v>
      </c>
      <c r="H23" s="13">
        <f t="shared" si="0"/>
        <v>30878953.450000003</v>
      </c>
      <c r="I23" s="13">
        <f t="shared" si="0"/>
        <v>30878953.450000003</v>
      </c>
    </row>
    <row r="24" spans="2:9" ht="15.75" thickBot="1" x14ac:dyDescent="0.3">
      <c r="B24" s="15">
        <v>43466</v>
      </c>
      <c r="C24" s="19">
        <f t="shared" si="1"/>
        <v>13517769.800000001</v>
      </c>
      <c r="D24" s="19">
        <f t="shared" si="1"/>
        <v>12099796.600000001</v>
      </c>
      <c r="E24" s="16">
        <f t="shared" si="2"/>
        <v>32854946.150000006</v>
      </c>
      <c r="F24" s="16"/>
      <c r="G24" s="16">
        <f t="shared" si="0"/>
        <v>32854946.150000006</v>
      </c>
      <c r="H24" s="16">
        <f t="shared" si="0"/>
        <v>32854946.150000006</v>
      </c>
      <c r="I24" s="16">
        <f t="shared" si="0"/>
        <v>32854946.150000006</v>
      </c>
    </row>
    <row r="25" spans="2:9" ht="15.75" thickBot="1" x14ac:dyDescent="0.3">
      <c r="B25" s="15">
        <v>43497</v>
      </c>
      <c r="C25" s="19">
        <f t="shared" si="1"/>
        <v>12174605</v>
      </c>
      <c r="D25" s="19">
        <f t="shared" si="1"/>
        <v>10984556.599999998</v>
      </c>
      <c r="E25" s="13">
        <f t="shared" si="2"/>
        <v>28014594.869999997</v>
      </c>
      <c r="F25" s="13"/>
      <c r="G25" s="13">
        <f t="shared" si="0"/>
        <v>28014594.869999997</v>
      </c>
      <c r="H25" s="13">
        <f t="shared" si="0"/>
        <v>28014594.869999997</v>
      </c>
      <c r="I25" s="13">
        <f t="shared" si="0"/>
        <v>28014594.869999997</v>
      </c>
    </row>
    <row r="26" spans="2:9" ht="15.75" thickBot="1" x14ac:dyDescent="0.3">
      <c r="B26" s="15">
        <v>43525</v>
      </c>
      <c r="C26" s="19">
        <f t="shared" si="1"/>
        <v>12211279.299999999</v>
      </c>
      <c r="D26" s="19">
        <f t="shared" si="1"/>
        <v>11235828.5</v>
      </c>
      <c r="E26" s="13">
        <f t="shared" si="2"/>
        <v>26129334.499999993</v>
      </c>
      <c r="F26" s="13"/>
      <c r="G26" s="13">
        <f t="shared" si="0"/>
        <v>26129334.499999993</v>
      </c>
      <c r="H26" s="13">
        <f t="shared" si="0"/>
        <v>26129334.499999993</v>
      </c>
      <c r="I26" s="13">
        <f t="shared" si="0"/>
        <v>26129334.499999993</v>
      </c>
    </row>
    <row r="27" spans="2:9" x14ac:dyDescent="0.25">
      <c r="C27" s="20"/>
      <c r="D27" s="20"/>
      <c r="E27" s="14"/>
      <c r="F27" s="14"/>
      <c r="G27" s="14"/>
      <c r="H27" s="14"/>
      <c r="I27" s="14"/>
    </row>
    <row r="28" spans="2:9" ht="15.75" thickBot="1" x14ac:dyDescent="0.3">
      <c r="B28" s="2" t="s">
        <v>1</v>
      </c>
      <c r="C28" s="20"/>
      <c r="D28" s="20"/>
      <c r="E28" s="14"/>
      <c r="F28" s="14"/>
      <c r="G28" s="14"/>
      <c r="H28" s="14"/>
      <c r="I28" s="14"/>
    </row>
    <row r="29" spans="2:9" ht="15.75" thickBot="1" x14ac:dyDescent="0.3">
      <c r="B29" s="15">
        <v>43709</v>
      </c>
      <c r="C29" s="19">
        <v>10300643.800000001</v>
      </c>
      <c r="D29" s="19">
        <f>C29-515802.1</f>
        <v>9784841.7000000011</v>
      </c>
      <c r="E29" s="13">
        <v>21489692.52</v>
      </c>
      <c r="F29" s="13">
        <v>6208690.0599999996</v>
      </c>
      <c r="G29" s="13">
        <v>21489692.52</v>
      </c>
      <c r="H29" s="13">
        <v>21489692.52</v>
      </c>
      <c r="I29" s="13">
        <v>21489692.52</v>
      </c>
    </row>
    <row r="30" spans="2:9" ht="15.75" thickBot="1" x14ac:dyDescent="0.3">
      <c r="B30" s="15">
        <v>43739</v>
      </c>
      <c r="C30" s="19">
        <v>15794444.4</v>
      </c>
      <c r="D30" s="19">
        <f>C30-804881.6</f>
        <v>14989562.800000001</v>
      </c>
      <c r="E30" s="13">
        <v>24746493.550000001</v>
      </c>
      <c r="F30" s="13">
        <v>8475085.3399999999</v>
      </c>
      <c r="G30" s="13">
        <v>24746493.550000001</v>
      </c>
      <c r="H30" s="13">
        <v>24746493.550000001</v>
      </c>
      <c r="I30" s="13">
        <v>24746493.550000001</v>
      </c>
    </row>
    <row r="31" spans="2:9" ht="15.75" thickBot="1" x14ac:dyDescent="0.3">
      <c r="B31" s="15">
        <v>43770</v>
      </c>
      <c r="C31" s="19">
        <v>14611799.9</v>
      </c>
      <c r="D31" s="19">
        <f>C31-2903536.4</f>
        <v>11708263.5</v>
      </c>
      <c r="E31" s="13">
        <v>62494035.359999999</v>
      </c>
      <c r="F31" s="13">
        <v>28288085.190000001</v>
      </c>
      <c r="G31" s="13">
        <v>62494035.359999999</v>
      </c>
      <c r="H31" s="13">
        <v>62494035.359999999</v>
      </c>
      <c r="I31" s="13">
        <v>62494035.359999999</v>
      </c>
    </row>
    <row r="32" spans="2:9" s="17" customFormat="1" ht="15.75" thickBot="1" x14ac:dyDescent="0.3">
      <c r="B32" s="18">
        <v>43800</v>
      </c>
      <c r="C32" s="19">
        <v>12698085.199999999</v>
      </c>
      <c r="D32" s="19">
        <f>C32-3829588.9</f>
        <v>8868496.2999999989</v>
      </c>
      <c r="E32" s="13">
        <v>85479981.140000001</v>
      </c>
      <c r="F32" s="13">
        <v>33778868.670000002</v>
      </c>
      <c r="G32" s="13">
        <v>85479981.140000001</v>
      </c>
      <c r="H32" s="13">
        <v>85479981.140000001</v>
      </c>
      <c r="I32" s="13">
        <v>85479981.140000001</v>
      </c>
    </row>
    <row r="33" spans="2:9" ht="15.75" thickBot="1" x14ac:dyDescent="0.3">
      <c r="B33" s="15">
        <v>43466</v>
      </c>
      <c r="C33" s="21">
        <v>18722144.600000001</v>
      </c>
      <c r="D33" s="19">
        <f>C33-4633221.6</f>
        <v>14088923.000000002</v>
      </c>
      <c r="E33" s="16">
        <v>104273928.47</v>
      </c>
      <c r="F33" s="16">
        <v>45968365.640000001</v>
      </c>
      <c r="G33" s="16">
        <v>104273928.47</v>
      </c>
      <c r="H33" s="16">
        <v>104273928.47</v>
      </c>
      <c r="I33" s="16">
        <v>104273928.47</v>
      </c>
    </row>
    <row r="34" spans="2:9" ht="15.75" thickBot="1" x14ac:dyDescent="0.3">
      <c r="B34" s="15">
        <v>43497</v>
      </c>
      <c r="C34" s="19">
        <v>16316983.6</v>
      </c>
      <c r="D34" s="19">
        <f>C34-3727482.2</f>
        <v>12589501.399999999</v>
      </c>
      <c r="E34" s="13">
        <v>88349627.239999995</v>
      </c>
      <c r="F34" s="13">
        <v>38015481.240000002</v>
      </c>
      <c r="G34" s="13">
        <v>88349627.239999995</v>
      </c>
      <c r="H34" s="13">
        <v>88349627.239999995</v>
      </c>
      <c r="I34" s="13">
        <v>88349627.239999995</v>
      </c>
    </row>
    <row r="35" spans="2:9" ht="15.75" thickBot="1" x14ac:dyDescent="0.3">
      <c r="B35" s="15">
        <v>43525</v>
      </c>
      <c r="C35" s="19">
        <v>15841878.699999999</v>
      </c>
      <c r="D35" s="19">
        <f>C35-3034238</f>
        <v>12807640.699999999</v>
      </c>
      <c r="E35" s="13">
        <v>79574547.129999995</v>
      </c>
      <c r="F35" s="13">
        <v>34896355.340000004</v>
      </c>
      <c r="G35" s="13">
        <v>79574547.129999995</v>
      </c>
      <c r="H35" s="13">
        <v>79574547.129999995</v>
      </c>
      <c r="I35" s="13">
        <v>79574547.129999995</v>
      </c>
    </row>
    <row r="38" spans="2:9" ht="17.25" x14ac:dyDescent="0.25">
      <c r="B38" s="1" t="s">
        <v>0</v>
      </c>
    </row>
    <row r="39" spans="2:9" ht="17.25" x14ac:dyDescent="0.25">
      <c r="B39" s="1" t="s">
        <v>21</v>
      </c>
    </row>
    <row r="40" spans="2:9" ht="17.25" x14ac:dyDescent="0.25">
      <c r="B40" t="s">
        <v>20</v>
      </c>
    </row>
    <row r="42" spans="2:9" x14ac:dyDescent="0.25">
      <c r="B42" s="10"/>
      <c r="C42" s="10"/>
      <c r="D42" s="10"/>
      <c r="E42" s="10"/>
      <c r="F42" s="10"/>
      <c r="G42" s="10"/>
    </row>
    <row r="43" spans="2:9" x14ac:dyDescent="0.25">
      <c r="B43" s="10"/>
      <c r="C43" s="10"/>
      <c r="D43" s="10"/>
      <c r="E43" s="10"/>
      <c r="F43" s="10"/>
      <c r="G43" s="10"/>
    </row>
    <row r="44" spans="2:9" x14ac:dyDescent="0.25">
      <c r="B44" s="10"/>
      <c r="C44" s="10"/>
      <c r="D44" s="10"/>
      <c r="E44" s="10"/>
      <c r="F44" s="10"/>
      <c r="G44" s="10"/>
    </row>
    <row r="45" spans="2:9" x14ac:dyDescent="0.25">
      <c r="B45" s="10"/>
      <c r="C45" s="10"/>
      <c r="D45" s="10"/>
      <c r="E45" s="10"/>
      <c r="F45" s="10"/>
      <c r="G45" s="10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7CD968F6483A479FA1A80084D134A5" ma:contentTypeVersion="17" ma:contentTypeDescription="Create a new document." ma:contentTypeScope="" ma:versionID="d8b51ec659e0159794509168af103832">
  <xsd:schema xmlns:xsd="http://www.w3.org/2001/XMLSchema" xmlns:xs="http://www.w3.org/2001/XMLSchema" xmlns:p="http://schemas.microsoft.com/office/2006/metadata/properties" xmlns:ns2="2845c90a-62af-4740-926e-8d91be755d82" xmlns:ns3="26e37de5-668c-48fc-ba40-8a755f9e5b5b" targetNamespace="http://schemas.microsoft.com/office/2006/metadata/properties" ma:root="true" ma:fieldsID="a1a903a9d213e2bdb8e7d75da695971f" ns2:_="" ns3:_="">
    <xsd:import namespace="2845c90a-62af-4740-926e-8d91be755d82"/>
    <xsd:import namespace="26e37de5-668c-48fc-ba40-8a755f9e5b5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45c90a-62af-4740-926e-8d91be755d8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cfe3ce1-1c1e-4dba-8c81-80d6fd5d9c1a}" ma:internalName="TaxCatchAll" ma:showField="CatchAllData" ma:web="2845c90a-62af-4740-926e-8d91be755d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e37de5-668c-48fc-ba40-8a755f9e5b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9c77ebdf-2918-459e-b32c-0e133f7cf6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26e37de5-668c-48fc-ba40-8a755f9e5b5b">
      <Terms xmlns="http://schemas.microsoft.com/office/infopath/2007/PartnerControls"/>
    </lcf76f155ced4ddcb4097134ff3c332f>
    <TaxCatchAll xmlns="2845c90a-62af-4740-926e-8d91be755d82" xsi:nil="true"/>
  </documentManagement>
</p:properties>
</file>

<file path=customXml/itemProps1.xml><?xml version="1.0" encoding="utf-8"?>
<ds:datastoreItem xmlns:ds="http://schemas.openxmlformats.org/officeDocument/2006/customXml" ds:itemID="{7F595054-3CB7-463B-B81E-52EF729D995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24332E-4DFB-429A-AD0C-38D478AEF5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45c90a-62af-4740-926e-8d91be755d82"/>
    <ds:schemaRef ds:uri="26e37de5-668c-48fc-ba40-8a755f9e5b5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B818CB3-D888-4D36-B803-D677E14BF89A}">
  <ds:schemaRefs>
    <ds:schemaRef ds:uri="http://schemas.microsoft.com/office/2006/metadata/properties"/>
    <ds:schemaRef ds:uri="http://schemas.microsoft.com/office/infopath/2007/PartnerControls"/>
    <ds:schemaRef ds:uri="26e37de5-668c-48fc-ba40-8a755f9e5b5b"/>
    <ds:schemaRef ds:uri="2845c90a-62af-4740-926e-8d91be755d82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Sep22-Mar23</vt:lpstr>
      <vt:lpstr>Sep-Mar PY</vt:lpstr>
      <vt:lpstr>Same Months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Capozzoli, Cindy</dc:creator>
  <cp:lastModifiedBy>Cindy</cp:lastModifiedBy>
  <dcterms:created xsi:type="dcterms:W3CDTF">2023-06-29T19:00:40Z</dcterms:created>
  <dcterms:modified xsi:type="dcterms:W3CDTF">2023-09-14T02:04:01Z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0x010100637CD968F6483A479FA1A80084D134A5</vt:lpwstr>
  </property>
</Properties>
</file>